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cheda" sheetId="1" r:id="rId1"/>
    <sheet name="C.C. - ALL.A" sheetId="2" r:id="rId2"/>
    <sheet name="C.C. - ALL.B" sheetId="3" r:id="rId3"/>
    <sheet name="All. Res" sheetId="4" r:id="rId4"/>
    <sheet name="All. Prod" sheetId="5" r:id="rId5"/>
  </sheets>
  <definedNames>
    <definedName name="Excel_BuiltIn_Print_Area" localSheetId="0">'Scheda'!$A:$XFD</definedName>
  </definedNames>
  <calcPr fullCalcOnLoad="1"/>
</workbook>
</file>

<file path=xl/sharedStrings.xml><?xml version="1.0" encoding="utf-8"?>
<sst xmlns="http://schemas.openxmlformats.org/spreadsheetml/2006/main" count="426" uniqueCount="260">
  <si>
    <t>MODULO CONTEGGIO ONERI</t>
  </si>
  <si>
    <t>DITTA</t>
  </si>
  <si>
    <t>UBICAZIONE</t>
  </si>
  <si>
    <t>Procedura:</t>
  </si>
  <si>
    <r>
      <t xml:space="preserve">   barrare con una </t>
    </r>
    <r>
      <rPr>
        <b/>
        <sz val="9"/>
        <color indexed="58"/>
        <rFont val="Arial"/>
        <family val="2"/>
      </rPr>
      <t xml:space="preserve"> </t>
    </r>
    <r>
      <rPr>
        <b/>
        <sz val="8"/>
        <color indexed="58"/>
        <rFont val="Arial"/>
        <family val="2"/>
      </rPr>
      <t>x</t>
    </r>
  </si>
  <si>
    <t xml:space="preserve">  l'ipotesi che ricorre</t>
  </si>
  <si>
    <t xml:space="preserve">Intervento: </t>
  </si>
  <si>
    <t xml:space="preserve">Piano particolareggiato      delib. di C.C. n° </t>
  </si>
  <si>
    <t>del</t>
  </si>
  <si>
    <t>ONERI DI URBANIZZAZIONE</t>
  </si>
  <si>
    <t>euro</t>
  </si>
  <si>
    <r>
      <t>Tabella "</t>
    </r>
    <r>
      <rPr>
        <b/>
        <sz val="12"/>
        <color indexed="58"/>
        <rFont val="Times New Roman"/>
        <family val="1"/>
      </rPr>
      <t>*</t>
    </r>
    <r>
      <rPr>
        <b/>
        <sz val="9"/>
        <rFont val="Times New Roman"/>
        <family val="1"/>
      </rPr>
      <t xml:space="preserve">" 
</t>
    </r>
    <r>
      <rPr>
        <i/>
        <sz val="9"/>
        <rFont val="Times New Roman"/>
        <family val="1"/>
      </rPr>
      <t>nuova costruzione</t>
    </r>
  </si>
  <si>
    <t>U1</t>
  </si>
  <si>
    <t>1 euro = £. 1936,27</t>
  </si>
  <si>
    <t>U2</t>
  </si>
  <si>
    <t>totale</t>
  </si>
  <si>
    <r>
      <t>Tabella "</t>
    </r>
    <r>
      <rPr>
        <b/>
        <sz val="12"/>
        <color indexed="58"/>
        <rFont val="Times New Roman"/>
        <family val="1"/>
      </rPr>
      <t>*</t>
    </r>
    <r>
      <rPr>
        <b/>
        <sz val="9"/>
        <rFont val="Times New Roman"/>
        <family val="1"/>
      </rPr>
      <t xml:space="preserve">"
</t>
    </r>
    <r>
      <rPr>
        <i/>
        <sz val="9"/>
        <rFont val="Times New Roman"/>
        <family val="1"/>
      </rPr>
      <t>R.E. senza C.U</t>
    </r>
    <r>
      <rPr>
        <sz val="9"/>
        <rFont val="Times New Roman"/>
        <family val="1"/>
      </rPr>
      <t>.</t>
    </r>
  </si>
  <si>
    <r>
      <t>Tabella "</t>
    </r>
    <r>
      <rPr>
        <b/>
        <sz val="12"/>
        <color indexed="58"/>
        <rFont val="Times New Roman"/>
        <family val="1"/>
      </rPr>
      <t>*</t>
    </r>
    <r>
      <rPr>
        <b/>
        <sz val="9"/>
        <rFont val="Times New Roman"/>
        <family val="1"/>
      </rPr>
      <t xml:space="preserve">"
</t>
    </r>
    <r>
      <rPr>
        <i/>
        <sz val="9"/>
        <rFont val="Times New Roman"/>
        <family val="1"/>
      </rPr>
      <t>R.E. con C.U</t>
    </r>
    <r>
      <rPr>
        <sz val="9"/>
        <rFont val="Times New Roman"/>
        <family val="1"/>
      </rPr>
      <t>.</t>
    </r>
  </si>
  <si>
    <t>COSTO COSTRUZIONE</t>
  </si>
  <si>
    <t>N.C.</t>
  </si>
  <si>
    <t>(Vedi allegato B a delib. C.C. 81/99 e s.m.i.)</t>
  </si>
  <si>
    <t>R.E.</t>
  </si>
  <si>
    <t>Costo documentato contratto d'appalto</t>
  </si>
  <si>
    <t>Costo documentato preventivo asseverato</t>
  </si>
  <si>
    <t>totale U1</t>
  </si>
  <si>
    <t>totale U2</t>
  </si>
  <si>
    <t>totale c.c.</t>
  </si>
  <si>
    <t>TOTALE</t>
  </si>
  <si>
    <r>
      <t>*</t>
    </r>
    <r>
      <rPr>
        <sz val="8"/>
        <color indexed="58"/>
        <rFont val="Times New Roman"/>
        <family val="1"/>
      </rPr>
      <t xml:space="preserve"> Indicare la tabella di riferimento dei valori utilizzati per il calcolo contenute nella delib. di C.C. n. 42/98 e s.m.i. (es. Tab. A, B, C, D, E).</t>
    </r>
  </si>
  <si>
    <t>data</t>
  </si>
  <si>
    <t>Il progettista</t>
  </si>
  <si>
    <t>ALLEGATO A</t>
  </si>
  <si>
    <t xml:space="preserve">CALCOLO DEL CONTRIBUTO RELATIVO AL COSTO DI COSTRUZIONE PER L'EDILIZIA </t>
  </si>
  <si>
    <t>RESIDENZIALE (NUOVI EDIFICI) - D.M. 10/05/77, n .801</t>
  </si>
  <si>
    <t>TABELLA 1 - INCREMENTO PER SUPERFICIE UTILE ABITABILE  -  i 1</t>
  </si>
  <si>
    <t>Classi di</t>
  </si>
  <si>
    <t>Sup. Utile</t>
  </si>
  <si>
    <t xml:space="preserve">% di </t>
  </si>
  <si>
    <t>% di</t>
  </si>
  <si>
    <t xml:space="preserve"> *</t>
  </si>
  <si>
    <t>Superfici</t>
  </si>
  <si>
    <t xml:space="preserve">Alloggi </t>
  </si>
  <si>
    <t>abitabile (mq)</t>
  </si>
  <si>
    <t xml:space="preserve">Rapp. rispetto </t>
  </si>
  <si>
    <t>incremento</t>
  </si>
  <si>
    <t xml:space="preserve"> incremento per </t>
  </si>
  <si>
    <t>(mq.)</t>
  </si>
  <si>
    <t>(n)</t>
  </si>
  <si>
    <t>(art. 3 - D.M.</t>
  </si>
  <si>
    <t>al totale di Su</t>
  </si>
  <si>
    <t>(art.5 - D.M.</t>
  </si>
  <si>
    <t xml:space="preserve">classi di </t>
  </si>
  <si>
    <t xml:space="preserve"> n.801/77</t>
  </si>
  <si>
    <t>n.801/77</t>
  </si>
  <si>
    <t>superfici</t>
  </si>
  <si>
    <t>4 = 3 : Su</t>
  </si>
  <si>
    <t>6 = 4 x 5</t>
  </si>
  <si>
    <t>&lt; = 95</t>
  </si>
  <si>
    <t>&gt; 95 - 110</t>
  </si>
  <si>
    <t>&gt;110 - 130</t>
  </si>
  <si>
    <t>&gt;130 - 160</t>
  </si>
  <si>
    <t>&gt;160</t>
  </si>
  <si>
    <t>totale Su =</t>
  </si>
  <si>
    <t>SOMMA i 1 = %</t>
  </si>
  <si>
    <t>TABELLA 2 - INCREMENTO PER SERVIZI ED ACCESSORI RELATIVI ALLA RESIDENZA  - i 2</t>
  </si>
  <si>
    <t>art.3 DM n. 801/77 - Tot.Su =</t>
  </si>
  <si>
    <t>intervalli di</t>
  </si>
  <si>
    <t>variabilità del</t>
  </si>
  <si>
    <t xml:space="preserve">ipotesi </t>
  </si>
  <si>
    <t>% di incremento</t>
  </si>
  <si>
    <t>art. 2 DM n. 801/77 - Tot.Snr =</t>
  </si>
  <si>
    <t xml:space="preserve">rapporto </t>
  </si>
  <si>
    <t>che</t>
  </si>
  <si>
    <t xml:space="preserve">art. 6 DM </t>
  </si>
  <si>
    <t>percentuale %</t>
  </si>
  <si>
    <t>ricorre</t>
  </si>
  <si>
    <t>(Snr : Su) x 100</t>
  </si>
  <si>
    <t>&lt;=50</t>
  </si>
  <si>
    <t>&gt;50 - 75</t>
  </si>
  <si>
    <t>&gt;75 - 100</t>
  </si>
  <si>
    <t>&gt;100</t>
  </si>
  <si>
    <t>i 2 = %</t>
  </si>
  <si>
    <t xml:space="preserve">Superfici residenziali e relativi servizi </t>
  </si>
  <si>
    <t xml:space="preserve"> *                 *</t>
  </si>
  <si>
    <t>Superfici per attività turistiche commerciali</t>
  </si>
  <si>
    <r>
      <t xml:space="preserve">ed accessori  </t>
    </r>
    <r>
      <rPr>
        <b/>
        <sz val="9"/>
        <color indexed="10"/>
        <rFont val="Times New Roman"/>
        <family val="1"/>
      </rPr>
      <t>OGGETTO DELL'INTERVENTO</t>
    </r>
  </si>
  <si>
    <t>e direzionali e relativi accessori</t>
  </si>
  <si>
    <t>mq.</t>
  </si>
  <si>
    <t>Su</t>
  </si>
  <si>
    <t>Sup.utile abitabile</t>
  </si>
  <si>
    <t>Snr</t>
  </si>
  <si>
    <t>Sup.netta non res.</t>
  </si>
  <si>
    <t>Sa</t>
  </si>
  <si>
    <t>Sup. accessori</t>
  </si>
  <si>
    <t>60% Snr</t>
  </si>
  <si>
    <t>Sup. ragguagliata</t>
  </si>
  <si>
    <t>60% Sa</t>
  </si>
  <si>
    <t>Sc</t>
  </si>
  <si>
    <t>Sup. complessiva</t>
  </si>
  <si>
    <t>St.</t>
  </si>
  <si>
    <t>Sup. utile non res.</t>
  </si>
  <si>
    <t>* Compilare i campi bordati in rosso sulla base dell'intervento eseguito</t>
  </si>
  <si>
    <t>ALLEGATO B   - delibera di C.C. n. 81 del 20/12/1999 e s.m.i. -</t>
  </si>
  <si>
    <t>% maggiorazione</t>
  </si>
  <si>
    <r>
      <t xml:space="preserve">% di i  fino a   5  inclusa:  </t>
    </r>
    <r>
      <rPr>
        <b/>
        <sz val="8"/>
        <rFont val="Times New Roman"/>
        <family val="1"/>
      </rPr>
      <t>Classe I</t>
    </r>
  </si>
  <si>
    <t>M = 0</t>
  </si>
  <si>
    <r>
      <t xml:space="preserve">% di i  da  5 a 10 inclusa: </t>
    </r>
    <r>
      <rPr>
        <b/>
        <sz val="8"/>
        <rFont val="Times New Roman"/>
        <family val="1"/>
      </rPr>
      <t xml:space="preserve"> Classe II</t>
    </r>
  </si>
  <si>
    <t>M = 5</t>
  </si>
  <si>
    <r>
      <t xml:space="preserve">% di i  da 10 a 15 inclusa:  </t>
    </r>
    <r>
      <rPr>
        <b/>
        <sz val="8"/>
        <rFont val="Times New Roman"/>
        <family val="1"/>
      </rPr>
      <t>Classe III</t>
    </r>
  </si>
  <si>
    <t>M = 10</t>
  </si>
  <si>
    <r>
      <t xml:space="preserve">% di i  da 15 a 20 inclusa:  </t>
    </r>
    <r>
      <rPr>
        <b/>
        <sz val="8"/>
        <rFont val="Times New Roman"/>
        <family val="1"/>
      </rPr>
      <t>Classe IV</t>
    </r>
  </si>
  <si>
    <t>M = 15</t>
  </si>
  <si>
    <r>
      <t xml:space="preserve">% di i  da 20 a 25 inclusa:  </t>
    </r>
    <r>
      <rPr>
        <b/>
        <sz val="8"/>
        <rFont val="Times New Roman"/>
        <family val="1"/>
      </rPr>
      <t>Classe V</t>
    </r>
  </si>
  <si>
    <t>M = 20</t>
  </si>
  <si>
    <r>
      <t xml:space="preserve">% di i  da 25 a 30 inclusa:  </t>
    </r>
    <r>
      <rPr>
        <b/>
        <sz val="8"/>
        <rFont val="Times New Roman"/>
        <family val="1"/>
      </rPr>
      <t>Classe VI</t>
    </r>
  </si>
  <si>
    <t>M = 25</t>
  </si>
  <si>
    <r>
      <t>% di i  da 30 a 35 inclusa:</t>
    </r>
    <r>
      <rPr>
        <b/>
        <sz val="8"/>
        <rFont val="Times New Roman"/>
        <family val="1"/>
      </rPr>
      <t>Classe VII</t>
    </r>
  </si>
  <si>
    <t>M = 30</t>
  </si>
  <si>
    <r>
      <t>% di i  da 35 a 40 inclusa:</t>
    </r>
    <r>
      <rPr>
        <b/>
        <sz val="8"/>
        <rFont val="Times New Roman"/>
        <family val="1"/>
      </rPr>
      <t>Classe VIII</t>
    </r>
  </si>
  <si>
    <t>M = 35</t>
  </si>
  <si>
    <r>
      <t>% di i  da 40 a 45 inclusa:</t>
    </r>
    <r>
      <rPr>
        <b/>
        <sz val="8"/>
        <rFont val="Times New Roman"/>
        <family val="1"/>
      </rPr>
      <t>Classe IX</t>
    </r>
  </si>
  <si>
    <t>M = 40</t>
  </si>
  <si>
    <r>
      <t>% di i  da 45 a 50 inclusa:</t>
    </r>
    <r>
      <rPr>
        <b/>
        <sz val="8"/>
        <rFont val="Times New Roman"/>
        <family val="1"/>
      </rPr>
      <t>Classe X</t>
    </r>
  </si>
  <si>
    <t>M = 45</t>
  </si>
  <si>
    <r>
      <t xml:space="preserve">% di i  oltre  50:              </t>
    </r>
    <r>
      <rPr>
        <b/>
        <sz val="8"/>
        <rFont val="Times New Roman"/>
        <family val="1"/>
      </rPr>
      <t>Classe XI</t>
    </r>
  </si>
  <si>
    <t>M = 50</t>
  </si>
  <si>
    <t>riportare la classe 
in cui ricade</t>
  </si>
  <si>
    <t>i 1 + i 2 = i</t>
  </si>
  <si>
    <t>Classe edificio</t>
  </si>
  <si>
    <t>Maggiorazione M (*)</t>
  </si>
  <si>
    <t>art.8 DM 801/77</t>
  </si>
  <si>
    <t>(*) M = Classi di edifici e relative maggiorazioni percentuali (art. 8 - D.M. 10/05/1977, n. 801</t>
  </si>
  <si>
    <t>A = €/mq.</t>
  </si>
  <si>
    <t>Costo di Costruzione maggiorato:</t>
  </si>
  <si>
    <t>B = A x (1 + M/100) =</t>
  </si>
  <si>
    <t>B = €/mq.</t>
  </si>
  <si>
    <t>Costo dell'intervento</t>
  </si>
  <si>
    <t>CALCOLO DEL CONTRIBUTO DI CONCESSIONE (Cc) RELATIVO AL COSTO DI COSTRUZIONE:</t>
  </si>
  <si>
    <t>Cc = B x ( Sc + St ) x q =</t>
  </si>
  <si>
    <t>Cc = €</t>
  </si>
  <si>
    <t xml:space="preserve"> **</t>
  </si>
  <si>
    <r>
      <t>**</t>
    </r>
    <r>
      <rPr>
        <sz val="8"/>
        <rFont val="Times New Roman"/>
        <family val="1"/>
      </rPr>
      <t xml:space="preserve"> - </t>
    </r>
    <r>
      <rPr>
        <b/>
        <sz val="9"/>
        <rFont val="Times New Roman"/>
        <family val="1"/>
      </rPr>
      <t>Sc</t>
    </r>
    <r>
      <rPr>
        <sz val="8"/>
        <rFont val="Times New Roman"/>
        <family val="1"/>
      </rPr>
      <t xml:space="preserve"> (superficie complessiva) e </t>
    </r>
    <r>
      <rPr>
        <b/>
        <sz val="9"/>
        <rFont val="Times New Roman"/>
        <family val="1"/>
      </rPr>
      <t>St</t>
    </r>
    <r>
      <rPr>
        <sz val="8"/>
        <rFont val="Times New Roman"/>
        <family val="1"/>
      </rPr>
      <t xml:space="preserve"> (superficie per attività turistiche, commerciali e direzionali), sono definite ai sensi</t>
    </r>
  </si>
  <si>
    <t xml:space="preserve">       degli artt. 2, 3 e 9 del D.M. 10/05/1977, n. 801.</t>
  </si>
  <si>
    <r>
      <t xml:space="preserve">     - </t>
    </r>
    <r>
      <rPr>
        <b/>
        <sz val="9"/>
        <rFont val="Times New Roman"/>
        <family val="1"/>
      </rPr>
      <t>q</t>
    </r>
    <r>
      <rPr>
        <sz val="8"/>
        <rFont val="Times New Roman"/>
        <family val="1"/>
      </rPr>
      <t xml:space="preserve"> è definito in base 61:61 A, punto 2, della delibera consigliare n. 8 del 31/01/2000 e all'ALLEGATO D.</t>
    </r>
  </si>
  <si>
    <t>ALLEGATO B</t>
  </si>
  <si>
    <t>Coefficiente</t>
  </si>
  <si>
    <t>in funzione della</t>
  </si>
  <si>
    <t>( % ) Max</t>
  </si>
  <si>
    <t>( % )</t>
  </si>
  <si>
    <t>ubicazione</t>
  </si>
  <si>
    <t>Quota</t>
  </si>
  <si>
    <t>Art. 7</t>
  </si>
  <si>
    <t>in funzione</t>
  </si>
  <si>
    <t>rispetto al perimetro</t>
  </si>
  <si>
    <t>q  ( % )</t>
  </si>
  <si>
    <t>L. 537/93</t>
  </si>
  <si>
    <t xml:space="preserve">delle </t>
  </si>
  <si>
    <t>della tipologia</t>
  </si>
  <si>
    <t>art. 18, L. 865/71;</t>
  </si>
  <si>
    <t>caratteristiche</t>
  </si>
  <si>
    <t>art. 13, L.R. 47/78;</t>
  </si>
  <si>
    <t>art. 4, D.Lgs. N. 295/92</t>
  </si>
  <si>
    <t>3 = 1 x 2</t>
  </si>
  <si>
    <t>5 = 3 x 4</t>
  </si>
  <si>
    <t xml:space="preserve">7 = 5 x 6 </t>
  </si>
  <si>
    <t>Unifamiliare (**)</t>
  </si>
  <si>
    <t>Esterno = 1.00</t>
  </si>
  <si>
    <t>Edifici</t>
  </si>
  <si>
    <t>Interno = 0.85</t>
  </si>
  <si>
    <t>di pregio (*)</t>
  </si>
  <si>
    <t>Bifam./schiera</t>
  </si>
  <si>
    <t>Plurifamiliare</t>
  </si>
  <si>
    <t>Esterno = 0.90</t>
  </si>
  <si>
    <t>Altri</t>
  </si>
  <si>
    <t>Interno = 0.80</t>
  </si>
  <si>
    <t>Ipotesi che ricorre nella presente pratica:</t>
  </si>
  <si>
    <t>(*)   Sono considerati di pregio gli edifici aventi le caratteristiche descritte agli articoli 3 e 4 del D.M. 2/8/1969:</t>
  </si>
  <si>
    <t>Art. 3</t>
  </si>
  <si>
    <t xml:space="preserve">        Le abitazioni facenti parte di fabbricati che abbiano cubatura superiore a mc. 2.000 e siano realizzati su lotti nei</t>
  </si>
  <si>
    <t xml:space="preserve">        quali la cubatura edificata risulti inferiore a mc. 25 v.p.p. per ogni mq. 100 di superficie asservita ai fabbricati.</t>
  </si>
  <si>
    <t>Art. 4</t>
  </si>
  <si>
    <t xml:space="preserve">        Le abitazioni unifamiliari dotate di piscina di almeno mq. 80 di superficie o campi da tennis a sottofondo </t>
  </si>
  <si>
    <t xml:space="preserve">       drenato di  superficie non infriore a mq. 650.</t>
  </si>
  <si>
    <t xml:space="preserve">(**) Per edifici unifamiliari si intendono gli edifici singoli con i fronti perimetrali esterni direttamente aerati e </t>
  </si>
  <si>
    <t xml:space="preserve">        corrispondenti ad un unico alloggio per un solo nucleo familiare.</t>
  </si>
  <si>
    <t>ALLEGATO Res - Funzione residenziale</t>
  </si>
  <si>
    <r>
      <t xml:space="preserve">Determinazione della quota contributo sulle </t>
    </r>
    <r>
      <rPr>
        <b/>
        <sz val="10"/>
        <color indexed="16"/>
        <rFont val="Times New Roman"/>
        <family val="1"/>
      </rPr>
      <t>SPESE DI URBANIZZAZIONE</t>
    </r>
  </si>
  <si>
    <t>Art. 5 L.10/77; Art. 28 L.R. 31/02;  delibera di C.C. n° 42 del 30/06/1998 e s.m.i.</t>
  </si>
  <si>
    <t>Nuove costruzioni</t>
  </si>
  <si>
    <t xml:space="preserve">PRIMARIA </t>
  </si>
  <si>
    <t>U1   €./mq.</t>
  </si>
  <si>
    <t xml:space="preserve">                   dato da estrapolare dalle Tabelle Parametriche Regionali</t>
  </si>
  <si>
    <t>Su.   mq.</t>
  </si>
  <si>
    <t xml:space="preserve">                   dato da progetto</t>
  </si>
  <si>
    <t>U1 * Su.</t>
  </si>
  <si>
    <t>riduzioni % U1</t>
  </si>
  <si>
    <t xml:space="preserve">Vedi delibera oneri                  </t>
  </si>
  <si>
    <t>SECONDARIE</t>
  </si>
  <si>
    <t>U2   €./mq.</t>
  </si>
  <si>
    <t>U2 * Su.</t>
  </si>
  <si>
    <t>riduzioni % U2</t>
  </si>
  <si>
    <t>Totale</t>
  </si>
  <si>
    <t>Intervento sull'esistente</t>
  </si>
  <si>
    <r>
      <t xml:space="preserve">R.E. </t>
    </r>
    <r>
      <rPr>
        <b/>
        <sz val="12"/>
        <color indexed="16"/>
        <rFont val="Times New Roman"/>
        <family val="1"/>
      </rPr>
      <t>senza</t>
    </r>
    <r>
      <rPr>
        <b/>
        <sz val="12"/>
        <rFont val="Times New Roman"/>
        <family val="1"/>
      </rPr>
      <t xml:space="preserve"> carico urbanistico</t>
    </r>
  </si>
  <si>
    <r>
      <t xml:space="preserve">R.E. </t>
    </r>
    <r>
      <rPr>
        <b/>
        <sz val="12"/>
        <color indexed="16"/>
        <rFont val="Times New Roman"/>
        <family val="1"/>
      </rPr>
      <t>con</t>
    </r>
    <r>
      <rPr>
        <b/>
        <sz val="12"/>
        <rFont val="Times New Roman"/>
        <family val="1"/>
      </rPr>
      <t xml:space="preserve"> carico urbanistico</t>
    </r>
  </si>
  <si>
    <t xml:space="preserve">TOTALE ONERI DI URBANIZZAZIONE   </t>
  </si>
  <si>
    <r>
      <t xml:space="preserve">Determinazione della quota contributo sul  </t>
    </r>
    <r>
      <rPr>
        <sz val="10"/>
        <color indexed="16"/>
        <rFont val="Times New Roman"/>
        <family val="1"/>
      </rPr>
      <t xml:space="preserve">COSTO DI COSTRUZIONE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Nuove costruzioni residenziali </t>
    </r>
  </si>
  <si>
    <t>Art. 6 L.10/77; Art. 29 L.R. 31/02; delibera C.C. n° 81 del 20/12/1999 e s.m.i.</t>
  </si>
  <si>
    <t>Sc. = Su.+ 60% S.n.r</t>
  </si>
  <si>
    <t xml:space="preserve">mq.    </t>
  </si>
  <si>
    <t>Costo intervento</t>
  </si>
  <si>
    <t xml:space="preserve">Quota contributo   </t>
  </si>
  <si>
    <r>
      <t xml:space="preserve">Determinazione della quota contributo sul </t>
    </r>
    <r>
      <rPr>
        <sz val="10"/>
        <color indexed="16"/>
        <rFont val="Times New Roman"/>
        <family val="1"/>
      </rPr>
      <t xml:space="preserve">COSTO DI COSTRUZIONE </t>
    </r>
    <r>
      <rPr>
        <b/>
        <sz val="10"/>
        <rFont val="Times New Roman"/>
        <family val="1"/>
      </rPr>
      <t>su edifici residenziali esistenti</t>
    </r>
  </si>
  <si>
    <t xml:space="preserve">Dato progettuale                </t>
  </si>
  <si>
    <t>Quota contributo</t>
  </si>
  <si>
    <t>TOTALE C.C. quota contributo</t>
  </si>
  <si>
    <t>Note:</t>
  </si>
  <si>
    <r>
      <t xml:space="preserve">ALLEGATO Prod - </t>
    </r>
    <r>
      <rPr>
        <b/>
        <sz val="11"/>
        <rFont val="Times New Roman"/>
        <family val="1"/>
      </rPr>
      <t>funzioni direzionali, commerciali,  turistiche</t>
    </r>
  </si>
  <si>
    <t>Determinazione della quota contributo sulle spese di urbanizzazione 
Art. 5 L. 10/77; Art. 28 L.R. 31/02; delibera di C.C. n°42 del 30/06/1998 e s.m.i.</t>
  </si>
  <si>
    <t>U1 - Su.</t>
  </si>
  <si>
    <t>U2 - Su.</t>
  </si>
  <si>
    <r>
      <t xml:space="preserve">R.E. </t>
    </r>
    <r>
      <rPr>
        <b/>
        <sz val="12"/>
        <color indexed="16"/>
        <rFont val="Times New Roman"/>
        <family val="1"/>
      </rPr>
      <t xml:space="preserve">senza </t>
    </r>
    <r>
      <rPr>
        <b/>
        <sz val="12"/>
        <rFont val="Times New Roman"/>
        <family val="1"/>
      </rPr>
      <t>carico urbanistico</t>
    </r>
  </si>
  <si>
    <r>
      <t xml:space="preserve">Determinazione della quota contributo sul </t>
    </r>
    <r>
      <rPr>
        <sz val="10"/>
        <color indexed="16"/>
        <rFont val="Times New Roman"/>
        <family val="1"/>
      </rPr>
      <t>COSTO DI COSTRUZIONE</t>
    </r>
  </si>
  <si>
    <t>Art. 10 L.10/77; Art. 29 L.R. 31/02; delibera C.C. n° 81 del 20/12/1999 e s.m.i.</t>
  </si>
  <si>
    <r>
      <t xml:space="preserve">Nuove costruzioni e interventi sull'esistente edifici 
</t>
    </r>
    <r>
      <rPr>
        <b/>
        <sz val="12"/>
        <rFont val="Times New Roman"/>
        <family val="1"/>
      </rPr>
      <t>per attività direzionali, commerciali, turistiche</t>
    </r>
  </si>
  <si>
    <t>COSTO INTERVENTO</t>
  </si>
  <si>
    <t>Costo di costruzione al mq. di SC</t>
  </si>
  <si>
    <t xml:space="preserve">   Vedi tabella in calce</t>
  </si>
  <si>
    <t>Computo metrico</t>
  </si>
  <si>
    <t xml:space="preserve">Dato progettuale    </t>
  </si>
  <si>
    <t>QUOTA CONTRIBUTO:</t>
  </si>
  <si>
    <t>attività direzionali</t>
  </si>
  <si>
    <t>n.c.</t>
  </si>
  <si>
    <t>"</t>
  </si>
  <si>
    <t>r.e.</t>
  </si>
  <si>
    <t>commerciali</t>
  </si>
  <si>
    <t>alberghiere</t>
  </si>
  <si>
    <r>
      <t xml:space="preserve">        barrare con una </t>
    </r>
    <r>
      <rPr>
        <b/>
        <sz val="9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x</t>
    </r>
  </si>
  <si>
    <t xml:space="preserve">       l'ipotesi che ricorre</t>
  </si>
  <si>
    <r>
      <t xml:space="preserve">art.13 L. 47/85       </t>
    </r>
    <r>
      <rPr>
        <b/>
        <sz val="8"/>
        <color indexed="12"/>
        <rFont val="Times New Roman"/>
        <family val="1"/>
      </rPr>
      <t>TOTALE</t>
    </r>
  </si>
  <si>
    <t>tipo di attività</t>
  </si>
  <si>
    <t>turistica, alberghiera</t>
  </si>
  <si>
    <t>direzionale</t>
  </si>
  <si>
    <t>commerciale</t>
  </si>
  <si>
    <t xml:space="preserve">  S.C.I.A</t>
  </si>
  <si>
    <t xml:space="preserve">  Permesso di Costruire in SANATORIA</t>
  </si>
  <si>
    <t xml:space="preserve">  S.C.I.A in SANATORIA</t>
  </si>
  <si>
    <t xml:space="preserve">  S.C.I.A. di variante a PdC/SCIA n°…………. del ………………</t>
  </si>
  <si>
    <t xml:space="preserve">  S.C.I.A. per ultimazione lavori del PdC/SCIA. n° ……… del ………...</t>
  </si>
  <si>
    <t xml:space="preserve">P.R.G./R.U.E. </t>
  </si>
  <si>
    <t>Note: (estremi atti unilaterali - certificazioni - ecc.)</t>
  </si>
  <si>
    <t>aggiornamento ISTAT  con Det. Servizio Urbanistica n.</t>
  </si>
  <si>
    <r>
      <t>Costo di costruzione</t>
    </r>
    <r>
      <rPr>
        <sz val="10"/>
        <rFont val="Times New Roman"/>
        <family val="1"/>
      </rPr>
      <t xml:space="preserve"> definito dal Comune di Voghiera in base alla delibera C.C. n° 81 del 20/12/1999 e s.m.i.</t>
    </r>
  </si>
  <si>
    <r>
      <t xml:space="preserve">art. 17 LR 23/2004      </t>
    </r>
    <r>
      <rPr>
        <b/>
        <sz val="8"/>
        <color indexed="12"/>
        <rFont val="Times New Roman"/>
        <family val="1"/>
      </rPr>
      <t>TOTALE</t>
    </r>
  </si>
  <si>
    <r>
      <t xml:space="preserve">art. 17 L.R. 23/2004    </t>
    </r>
    <r>
      <rPr>
        <b/>
        <sz val="8"/>
        <color indexed="12"/>
        <rFont val="Times New Roman"/>
        <family val="1"/>
      </rPr>
      <t>TOTALE</t>
    </r>
  </si>
  <si>
    <r>
      <t>coefficienti da applicare al costo di costruzione, pari a € ___________</t>
    </r>
    <r>
      <rPr>
        <b/>
        <sz val="10"/>
        <color indexed="58"/>
        <rFont val="Times New Roman"/>
        <family val="1"/>
      </rPr>
      <t>*</t>
    </r>
    <r>
      <rPr>
        <b/>
        <sz val="10"/>
        <rFont val="Times New Roman"/>
        <family val="1"/>
      </rPr>
      <t>/ mq. di S.c.</t>
    </r>
  </si>
  <si>
    <t>* Inserire valore aggiornato annualmente dal Comune di Voghiera in base agli indici ISTAT.</t>
  </si>
  <si>
    <t xml:space="preserve">  Permesso di Costruire di variante al PdC n° …………. del ………...</t>
  </si>
  <si>
    <t xml:space="preserve">  Permesso di Costruire oneroso</t>
  </si>
  <si>
    <t xml:space="preserve">  Permesso di Costruire di ultimazione lavori al PdC n° …………… del …………….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</si>
</sst>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 &quot;* #,##0_-;&quot;-L. &quot;* #,##0_-;_-&quot;L. &quot;* \-_-;_-@_-"/>
    <numFmt numFmtId="165" formatCode="_-[$€-2]\ * #,##0.00_-;\-[$€-2]\ * #,##0.00_-;_-[$€-2]\ * \-??_-;_-@_-"/>
    <numFmt numFmtId="166" formatCode="&quot;L. &quot;#,##0"/>
    <numFmt numFmtId="167" formatCode="[$€-2]\ #,##0.00"/>
    <numFmt numFmtId="168" formatCode="_-&quot;€ &quot;* #,##0.00_-;&quot;-€ &quot;* #,##0.00_-;_-&quot;€ &quot;* \-??_-;_-@_-"/>
    <numFmt numFmtId="169" formatCode="_-[$€-2]\ * #,##0.00_-;\-[$€-2]\ * #,##0.00_-;_-[$€-2]\ * \-??_-"/>
    <numFmt numFmtId="170" formatCode="[$€-2]\ #,##0.00;\-[$€-2]\ #,##0.00"/>
    <numFmt numFmtId="171" formatCode="h:mm"/>
    <numFmt numFmtId="172" formatCode="0.000"/>
  </numFmts>
  <fonts count="84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name val="Times New Roman"/>
      <family val="1"/>
    </font>
    <font>
      <b/>
      <sz val="10"/>
      <color indexed="58"/>
      <name val="Times New Roman"/>
      <family val="1"/>
    </font>
    <font>
      <i/>
      <sz val="9"/>
      <name val="Times New Roman"/>
      <family val="1"/>
    </font>
    <font>
      <sz val="7"/>
      <color indexed="58"/>
      <name val="Arial"/>
      <family val="2"/>
    </font>
    <font>
      <b/>
      <sz val="9"/>
      <color indexed="58"/>
      <name val="Arial"/>
      <family val="2"/>
    </font>
    <font>
      <b/>
      <sz val="8"/>
      <color indexed="58"/>
      <name val="Arial"/>
      <family val="2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sz val="9"/>
      <color indexed="12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12"/>
      <color indexed="58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58"/>
      <name val="Times New Roman"/>
      <family val="1"/>
    </font>
    <font>
      <sz val="8"/>
      <color indexed="58"/>
      <name val="Times New Roman"/>
      <family val="1"/>
    </font>
    <font>
      <sz val="12"/>
      <name val="Times New Roman"/>
      <family val="1"/>
    </font>
    <font>
      <sz val="8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i/>
      <sz val="9"/>
      <name val="Times New Roman"/>
      <family val="1"/>
    </font>
    <font>
      <sz val="10"/>
      <color indexed="10"/>
      <name val="Arial"/>
      <family val="2"/>
    </font>
    <font>
      <sz val="8"/>
      <name val="Times New Roman"/>
      <family val="1"/>
    </font>
    <font>
      <sz val="10"/>
      <color indexed="12"/>
      <name val="Arial"/>
      <family val="2"/>
    </font>
    <font>
      <sz val="10"/>
      <color indexed="9"/>
      <name val="Times New Roman"/>
      <family val="1"/>
    </font>
    <font>
      <b/>
      <sz val="9"/>
      <color indexed="10"/>
      <name val="Times New Roman"/>
      <family val="1"/>
    </font>
    <font>
      <sz val="8"/>
      <color indexed="10"/>
      <name val="Arial"/>
      <family val="2"/>
    </font>
    <font>
      <b/>
      <sz val="10"/>
      <name val="Arial"/>
      <family val="2"/>
    </font>
    <font>
      <sz val="7"/>
      <color indexed="10"/>
      <name val="Arial"/>
      <family val="2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0"/>
      <color indexed="16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6"/>
      <name val="Times New Roman"/>
      <family val="1"/>
    </font>
    <font>
      <sz val="10"/>
      <color indexed="16"/>
      <name val="Times New Roman"/>
      <family val="1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5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8"/>
      </left>
      <right style="hair">
        <color indexed="58"/>
      </right>
      <top style="hair">
        <color indexed="58"/>
      </top>
      <bottom>
        <color indexed="63"/>
      </bottom>
    </border>
    <border>
      <left style="hair">
        <color indexed="58"/>
      </left>
      <right style="hair">
        <color indexed="58"/>
      </right>
      <top>
        <color indexed="63"/>
      </top>
      <bottom>
        <color indexed="63"/>
      </bottom>
    </border>
    <border>
      <left style="hair">
        <color indexed="58"/>
      </left>
      <right style="hair">
        <color indexed="58"/>
      </right>
      <top>
        <color indexed="63"/>
      </top>
      <bottom style="hair">
        <color indexed="5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10"/>
      </right>
      <top style="hair">
        <color indexed="8"/>
      </top>
      <bottom>
        <color indexed="63"/>
      </bottom>
    </border>
    <border>
      <left style="thin">
        <color indexed="10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1" applyNumberFormat="0" applyAlignment="0" applyProtection="0"/>
    <xf numFmtId="0" fontId="69" fillId="0" borderId="2" applyNumberFormat="0" applyFill="0" applyAlignment="0" applyProtection="0"/>
    <xf numFmtId="0" fontId="70" fillId="21" borderId="3" applyNumberFormat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3" fillId="29" borderId="0" applyNumberFormat="0" applyBorder="0" applyAlignment="0" applyProtection="0"/>
    <xf numFmtId="0" fontId="0" fillId="30" borderId="4" applyNumberFormat="0" applyFont="0" applyAlignment="0" applyProtection="0"/>
    <xf numFmtId="0" fontId="74" fillId="20" borderId="5" applyNumberFormat="0" applyAlignment="0" applyProtection="0"/>
    <xf numFmtId="9" fontId="0" fillId="0" borderId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31" borderId="0" applyNumberFormat="0" applyBorder="0" applyAlignment="0" applyProtection="0"/>
    <xf numFmtId="0" fontId="83" fillId="32" borderId="0" applyNumberFormat="0" applyBorder="0" applyAlignment="0" applyProtection="0"/>
    <xf numFmtId="44" fontId="0" fillId="0" borderId="0" applyFill="0" applyBorder="0" applyAlignment="0" applyProtection="0"/>
    <xf numFmtId="164" fontId="0" fillId="0" borderId="0" applyFill="0" applyBorder="0" applyAlignment="0" applyProtection="0"/>
  </cellStyleXfs>
  <cellXfs count="39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 vertical="center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7" fillId="0" borderId="12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7" fillId="0" borderId="13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1" fillId="0" borderId="0" xfId="0" applyFont="1" applyAlignment="1" applyProtection="1">
      <alignment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2" fillId="0" borderId="15" xfId="0" applyFont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14" fontId="12" fillId="0" borderId="15" xfId="0" applyNumberFormat="1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14" fontId="1" fillId="0" borderId="0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14" fontId="1" fillId="0" borderId="16" xfId="0" applyNumberFormat="1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6" fillId="33" borderId="11" xfId="0" applyFont="1" applyFill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165" fontId="1" fillId="0" borderId="18" xfId="60" applyNumberFormat="1" applyFont="1" applyFill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center"/>
      <protection locked="0"/>
    </xf>
    <xf numFmtId="165" fontId="1" fillId="0" borderId="19" xfId="60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165" fontId="1" fillId="0" borderId="20" xfId="60" applyNumberFormat="1" applyFont="1" applyFill="1" applyBorder="1" applyAlignment="1" applyProtection="1">
      <alignment horizontal="right"/>
      <protection/>
    </xf>
    <xf numFmtId="0" fontId="1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21" xfId="0" applyFont="1" applyBorder="1" applyAlignment="1">
      <alignment horizontal="center"/>
    </xf>
    <xf numFmtId="0" fontId="1" fillId="0" borderId="22" xfId="0" applyFont="1" applyBorder="1" applyAlignment="1" applyProtection="1">
      <alignment horizontal="center"/>
      <protection locked="0"/>
    </xf>
    <xf numFmtId="165" fontId="1" fillId="0" borderId="23" xfId="60" applyNumberFormat="1" applyFont="1" applyFill="1" applyBorder="1" applyAlignment="1" applyProtection="1">
      <alignment horizontal="right"/>
      <protection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2" fillId="0" borderId="26" xfId="0" applyFont="1" applyBorder="1" applyAlignment="1">
      <alignment horizontal="center"/>
    </xf>
    <xf numFmtId="165" fontId="12" fillId="0" borderId="27" xfId="60" applyNumberFormat="1" applyFont="1" applyFill="1" applyBorder="1" applyAlignment="1" applyProtection="1">
      <alignment horizontal="right"/>
      <protection/>
    </xf>
    <xf numFmtId="0" fontId="6" fillId="0" borderId="0" xfId="0" applyFont="1" applyBorder="1" applyAlignment="1">
      <alignment horizontal="center"/>
    </xf>
    <xf numFmtId="166" fontId="6" fillId="0" borderId="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7" fontId="1" fillId="0" borderId="18" xfId="60" applyNumberFormat="1" applyFont="1" applyFill="1" applyBorder="1" applyAlignment="1" applyProtection="1">
      <alignment horizontal="right"/>
      <protection/>
    </xf>
    <xf numFmtId="0" fontId="3" fillId="33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2" fillId="0" borderId="26" xfId="0" applyFont="1" applyBorder="1" applyAlignment="1">
      <alignment horizontal="left"/>
    </xf>
    <xf numFmtId="168" fontId="12" fillId="0" borderId="27" xfId="60" applyNumberFormat="1" applyFont="1" applyFill="1" applyBorder="1" applyAlignment="1" applyProtection="1">
      <alignment horizontal="right"/>
      <protection/>
    </xf>
    <xf numFmtId="165" fontId="1" fillId="34" borderId="23" xfId="60" applyNumberFormat="1" applyFont="1" applyFill="1" applyBorder="1" applyAlignment="1" applyProtection="1">
      <alignment horizontal="right"/>
      <protection/>
    </xf>
    <xf numFmtId="165" fontId="12" fillId="33" borderId="28" xfId="60" applyNumberFormat="1" applyFont="1" applyFill="1" applyBorder="1" applyAlignment="1" applyProtection="1">
      <alignment/>
      <protection/>
    </xf>
    <xf numFmtId="165" fontId="1" fillId="34" borderId="18" xfId="60" applyNumberFormat="1" applyFont="1" applyFill="1" applyBorder="1" applyAlignment="1" applyProtection="1">
      <alignment horizontal="right"/>
      <protection/>
    </xf>
    <xf numFmtId="165" fontId="12" fillId="33" borderId="29" xfId="60" applyNumberFormat="1" applyFont="1" applyFill="1" applyBorder="1" applyAlignment="1" applyProtection="1">
      <alignment/>
      <protection/>
    </xf>
    <xf numFmtId="0" fontId="1" fillId="34" borderId="24" xfId="0" applyFont="1" applyFill="1" applyBorder="1" applyAlignment="1">
      <alignment horizontal="center"/>
    </xf>
    <xf numFmtId="0" fontId="16" fillId="34" borderId="15" xfId="0" applyFont="1" applyFill="1" applyBorder="1" applyAlignment="1">
      <alignment horizontal="right"/>
    </xf>
    <xf numFmtId="165" fontId="2" fillId="34" borderId="30" xfId="60" applyNumberFormat="1" applyFont="1" applyFill="1" applyBorder="1" applyAlignment="1" applyProtection="1">
      <alignment horizontal="right"/>
      <protection/>
    </xf>
    <xf numFmtId="164" fontId="19" fillId="33" borderId="29" xfId="60" applyFont="1" applyFill="1" applyBorder="1" applyAlignment="1" applyProtection="1">
      <alignment/>
      <protection/>
    </xf>
    <xf numFmtId="0" fontId="12" fillId="33" borderId="31" xfId="0" applyFont="1" applyFill="1" applyBorder="1" applyAlignment="1">
      <alignment horizontal="left"/>
    </xf>
    <xf numFmtId="0" fontId="12" fillId="33" borderId="32" xfId="0" applyFont="1" applyFill="1" applyBorder="1" applyAlignment="1">
      <alignment horizontal="center"/>
    </xf>
    <xf numFmtId="168" fontId="21" fillId="33" borderId="33" xfId="60" applyNumberFormat="1" applyFont="1" applyFill="1" applyBorder="1" applyAlignment="1" applyProtection="1">
      <alignment/>
      <protection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34" xfId="0" applyFont="1" applyBorder="1" applyAlignment="1">
      <alignment horizontal="center"/>
    </xf>
    <xf numFmtId="0" fontId="1" fillId="0" borderId="34" xfId="0" applyFont="1" applyBorder="1" applyAlignment="1">
      <alignment horizontal="right"/>
    </xf>
    <xf numFmtId="0" fontId="1" fillId="0" borderId="34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2" fillId="0" borderId="0" xfId="0" applyFont="1" applyBorder="1" applyAlignment="1" applyProtection="1">
      <alignment horizontal="left"/>
      <protection locked="0"/>
    </xf>
    <xf numFmtId="0" fontId="6" fillId="0" borderId="15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>
      <alignment/>
    </xf>
    <xf numFmtId="0" fontId="24" fillId="0" borderId="0" xfId="0" applyFont="1" applyAlignment="1">
      <alignment/>
    </xf>
    <xf numFmtId="0" fontId="5" fillId="0" borderId="0" xfId="0" applyFont="1" applyAlignment="1">
      <alignment/>
    </xf>
    <xf numFmtId="0" fontId="25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35" xfId="0" applyFont="1" applyBorder="1" applyAlignment="1">
      <alignment horizontal="center"/>
    </xf>
    <xf numFmtId="0" fontId="30" fillId="0" borderId="0" xfId="0" applyFont="1" applyAlignment="1">
      <alignment vertical="top"/>
    </xf>
    <xf numFmtId="0" fontId="16" fillId="0" borderId="0" xfId="0" applyFont="1" applyAlignment="1">
      <alignment/>
    </xf>
    <xf numFmtId="0" fontId="31" fillId="0" borderId="0" xfId="0" applyFont="1" applyAlignment="1">
      <alignment/>
    </xf>
    <xf numFmtId="0" fontId="29" fillId="0" borderId="35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2" fontId="19" fillId="0" borderId="37" xfId="0" applyNumberFormat="1" applyFont="1" applyBorder="1" applyAlignment="1">
      <alignment horizontal="center"/>
    </xf>
    <xf numFmtId="2" fontId="19" fillId="0" borderId="38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2" fontId="19" fillId="0" borderId="17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0" fontId="6" fillId="0" borderId="20" xfId="0" applyFont="1" applyBorder="1" applyAlignment="1">
      <alignment horizontal="right"/>
    </xf>
    <xf numFmtId="2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24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2" fontId="32" fillId="0" borderId="24" xfId="0" applyNumberFormat="1" applyFont="1" applyBorder="1" applyAlignment="1">
      <alignment horizontal="right"/>
    </xf>
    <xf numFmtId="0" fontId="6" fillId="0" borderId="3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1" fillId="0" borderId="36" xfId="0" applyFont="1" applyBorder="1" applyAlignment="1">
      <alignment horizontal="left"/>
    </xf>
    <xf numFmtId="0" fontId="1" fillId="0" borderId="40" xfId="0" applyFont="1" applyBorder="1" applyAlignment="1">
      <alignment horizontal="center"/>
    </xf>
    <xf numFmtId="2" fontId="0" fillId="0" borderId="37" xfId="0" applyNumberFormat="1" applyFont="1" applyFill="1" applyBorder="1" applyAlignment="1">
      <alignment horizontal="right"/>
    </xf>
    <xf numFmtId="0" fontId="29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9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2" fontId="32" fillId="0" borderId="36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19" fillId="0" borderId="17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30" fillId="0" borderId="0" xfId="0" applyFont="1" applyAlignment="1">
      <alignment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2" fontId="19" fillId="0" borderId="45" xfId="0" applyNumberFormat="1" applyFont="1" applyBorder="1" applyAlignment="1" applyProtection="1">
      <alignment horizontal="center"/>
      <protection locked="0"/>
    </xf>
    <xf numFmtId="0" fontId="8" fillId="0" borderId="11" xfId="0" applyFont="1" applyBorder="1" applyAlignment="1">
      <alignment horizontal="center"/>
    </xf>
    <xf numFmtId="2" fontId="19" fillId="0" borderId="46" xfId="0" applyNumberFormat="1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2" fontId="19" fillId="0" borderId="49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35" fillId="0" borderId="0" xfId="0" applyFont="1" applyAlignment="1">
      <alignment/>
    </xf>
    <xf numFmtId="15" fontId="6" fillId="0" borderId="0" xfId="0" applyNumberFormat="1" applyFont="1" applyBorder="1" applyAlignment="1" applyProtection="1">
      <alignment/>
      <protection locked="0"/>
    </xf>
    <xf numFmtId="0" fontId="36" fillId="0" borderId="0" xfId="0" applyFont="1" applyAlignment="1">
      <alignment/>
    </xf>
    <xf numFmtId="0" fontId="18" fillId="0" borderId="20" xfId="0" applyFont="1" applyBorder="1" applyAlignment="1">
      <alignment horizontal="right"/>
    </xf>
    <xf numFmtId="0" fontId="31" fillId="0" borderId="11" xfId="0" applyFont="1" applyBorder="1" applyAlignment="1">
      <alignment horizontal="left"/>
    </xf>
    <xf numFmtId="0" fontId="31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1" fillId="0" borderId="11" xfId="0" applyFont="1" applyBorder="1" applyAlignment="1">
      <alignment/>
    </xf>
    <xf numFmtId="0" fontId="37" fillId="0" borderId="0" xfId="0" applyNumberFormat="1" applyFont="1" applyBorder="1" applyAlignment="1">
      <alignment horizontal="left" vertical="top" wrapText="1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2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6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8" fillId="0" borderId="5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2" xfId="0" applyFont="1" applyBorder="1" applyAlignment="1">
      <alignment/>
    </xf>
    <xf numFmtId="166" fontId="1" fillId="0" borderId="19" xfId="0" applyNumberFormat="1" applyFont="1" applyBorder="1" applyAlignment="1">
      <alignment/>
    </xf>
    <xf numFmtId="0" fontId="18" fillId="0" borderId="24" xfId="0" applyFont="1" applyBorder="1" applyAlignment="1">
      <alignment vertical="top"/>
    </xf>
    <xf numFmtId="0" fontId="18" fillId="0" borderId="15" xfId="0" applyFont="1" applyBorder="1" applyAlignment="1">
      <alignment vertical="top"/>
    </xf>
    <xf numFmtId="0" fontId="1" fillId="0" borderId="20" xfId="0" applyFont="1" applyBorder="1" applyAlignment="1">
      <alignment horizontal="center"/>
    </xf>
    <xf numFmtId="169" fontId="6" fillId="0" borderId="2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29" xfId="0" applyFont="1" applyBorder="1" applyAlignment="1">
      <alignment/>
    </xf>
    <xf numFmtId="167" fontId="1" fillId="0" borderId="27" xfId="0" applyNumberFormat="1" applyFont="1" applyBorder="1" applyAlignment="1">
      <alignment horizontal="right"/>
    </xf>
    <xf numFmtId="167" fontId="1" fillId="0" borderId="20" xfId="0" applyNumberFormat="1" applyFont="1" applyBorder="1" applyAlignment="1">
      <alignment horizontal="right"/>
    </xf>
    <xf numFmtId="0" fontId="28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28" fillId="0" borderId="53" xfId="0" applyFont="1" applyBorder="1" applyAlignment="1">
      <alignment horizontal="center"/>
    </xf>
    <xf numFmtId="170" fontId="38" fillId="0" borderId="55" xfId="0" applyNumberFormat="1" applyFont="1" applyBorder="1" applyAlignment="1">
      <alignment horizontal="right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Border="1" applyAlignment="1">
      <alignment/>
    </xf>
    <xf numFmtId="0" fontId="2" fillId="0" borderId="32" xfId="0" applyFont="1" applyBorder="1" applyAlignment="1">
      <alignment/>
    </xf>
    <xf numFmtId="0" fontId="6" fillId="33" borderId="11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6" fillId="33" borderId="56" xfId="0" applyFont="1" applyFill="1" applyBorder="1" applyAlignment="1">
      <alignment horizontal="center"/>
    </xf>
    <xf numFmtId="0" fontId="6" fillId="33" borderId="57" xfId="0" applyFont="1" applyFill="1" applyBorder="1" applyAlignment="1">
      <alignment horizontal="center"/>
    </xf>
    <xf numFmtId="0" fontId="6" fillId="33" borderId="58" xfId="0" applyFont="1" applyFill="1" applyBorder="1" applyAlignment="1">
      <alignment horizontal="center"/>
    </xf>
    <xf numFmtId="0" fontId="6" fillId="33" borderId="59" xfId="0" applyFont="1" applyFill="1" applyBorder="1" applyAlignment="1">
      <alignment horizontal="center"/>
    </xf>
    <xf numFmtId="0" fontId="41" fillId="33" borderId="58" xfId="0" applyFont="1" applyFill="1" applyBorder="1" applyAlignment="1">
      <alignment horizontal="center"/>
    </xf>
    <xf numFmtId="0" fontId="6" fillId="33" borderId="60" xfId="0" applyFont="1" applyFill="1" applyBorder="1" applyAlignment="1">
      <alignment horizontal="center"/>
    </xf>
    <xf numFmtId="0" fontId="6" fillId="33" borderId="61" xfId="0" applyFont="1" applyFill="1" applyBorder="1" applyAlignment="1">
      <alignment horizontal="center"/>
    </xf>
    <xf numFmtId="0" fontId="6" fillId="33" borderId="50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41" fillId="33" borderId="35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/>
    </xf>
    <xf numFmtId="0" fontId="41" fillId="33" borderId="61" xfId="0" applyFont="1" applyFill="1" applyBorder="1" applyAlignment="1">
      <alignment horizontal="center"/>
    </xf>
    <xf numFmtId="0" fontId="41" fillId="33" borderId="50" xfId="0" applyFont="1" applyFill="1" applyBorder="1" applyAlignment="1">
      <alignment horizontal="center"/>
    </xf>
    <xf numFmtId="0" fontId="41" fillId="33" borderId="35" xfId="0" applyFont="1" applyFill="1" applyBorder="1" applyAlignment="1">
      <alignment horizontal="center"/>
    </xf>
    <xf numFmtId="0" fontId="41" fillId="33" borderId="18" xfId="0" applyFont="1" applyFill="1" applyBorder="1" applyAlignment="1">
      <alignment horizontal="center"/>
    </xf>
    <xf numFmtId="0" fontId="41" fillId="33" borderId="42" xfId="0" applyFont="1" applyFill="1" applyBorder="1" applyAlignment="1">
      <alignment horizontal="center"/>
    </xf>
    <xf numFmtId="0" fontId="41" fillId="33" borderId="50" xfId="0" applyFont="1" applyFill="1" applyBorder="1" applyAlignment="1">
      <alignment horizontal="center" vertical="center"/>
    </xf>
    <xf numFmtId="0" fontId="41" fillId="33" borderId="50" xfId="0" applyFont="1" applyFill="1" applyBorder="1" applyAlignment="1">
      <alignment horizontal="center" vertical="top"/>
    </xf>
    <xf numFmtId="0" fontId="41" fillId="33" borderId="35" xfId="0" applyFont="1" applyFill="1" applyBorder="1" applyAlignment="1">
      <alignment horizontal="center" vertical="top"/>
    </xf>
    <xf numFmtId="0" fontId="6" fillId="33" borderId="62" xfId="0" applyFont="1" applyFill="1" applyBorder="1" applyAlignment="1">
      <alignment horizontal="center" vertical="center"/>
    </xf>
    <xf numFmtId="0" fontId="6" fillId="33" borderId="63" xfId="0" applyFont="1" applyFill="1" applyBorder="1" applyAlignment="1">
      <alignment horizontal="center" vertical="center"/>
    </xf>
    <xf numFmtId="0" fontId="6" fillId="33" borderId="64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28" fillId="0" borderId="35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2" fontId="28" fillId="0" borderId="46" xfId="0" applyNumberFormat="1" applyFont="1" applyBorder="1" applyAlignment="1">
      <alignment horizontal="center"/>
    </xf>
    <xf numFmtId="2" fontId="28" fillId="0" borderId="10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2" fontId="28" fillId="0" borderId="65" xfId="0" applyNumberFormat="1" applyFont="1" applyBorder="1" applyAlignment="1">
      <alignment horizontal="center"/>
    </xf>
    <xf numFmtId="0" fontId="28" fillId="0" borderId="35" xfId="0" applyFont="1" applyBorder="1" applyAlignment="1">
      <alignment/>
    </xf>
    <xf numFmtId="171" fontId="28" fillId="0" borderId="35" xfId="0" applyNumberFormat="1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2" fontId="28" fillId="0" borderId="35" xfId="0" applyNumberFormat="1" applyFont="1" applyBorder="1" applyAlignment="1">
      <alignment horizontal="center"/>
    </xf>
    <xf numFmtId="0" fontId="28" fillId="0" borderId="66" xfId="0" applyFont="1" applyBorder="1" applyAlignment="1">
      <alignment horizontal="center"/>
    </xf>
    <xf numFmtId="2" fontId="28" fillId="0" borderId="66" xfId="0" applyNumberFormat="1" applyFont="1" applyBorder="1" applyAlignment="1">
      <alignment horizontal="center"/>
    </xf>
    <xf numFmtId="0" fontId="28" fillId="0" borderId="48" xfId="0" applyFont="1" applyBorder="1" applyAlignment="1">
      <alignment horizontal="center"/>
    </xf>
    <xf numFmtId="2" fontId="28" fillId="0" borderId="49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2" fontId="24" fillId="0" borderId="0" xfId="0" applyNumberFormat="1" applyFont="1" applyBorder="1" applyAlignment="1">
      <alignment horizontal="center" vertical="center"/>
    </xf>
    <xf numFmtId="172" fontId="24" fillId="0" borderId="0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10" fontId="2" fillId="33" borderId="37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horizontal="right"/>
      <protection locked="0"/>
    </xf>
    <xf numFmtId="0" fontId="3" fillId="0" borderId="41" xfId="0" applyFont="1" applyBorder="1" applyAlignment="1">
      <alignment horizontal="center"/>
    </xf>
    <xf numFmtId="166" fontId="1" fillId="0" borderId="0" xfId="0" applyNumberFormat="1" applyFont="1" applyBorder="1" applyAlignment="1" applyProtection="1">
      <alignment horizontal="center"/>
      <protection locked="0"/>
    </xf>
    <xf numFmtId="167" fontId="1" fillId="0" borderId="37" xfId="0" applyNumberFormat="1" applyFont="1" applyBorder="1" applyAlignment="1" applyProtection="1">
      <alignment horizontal="center"/>
      <protection locked="0"/>
    </xf>
    <xf numFmtId="0" fontId="37" fillId="0" borderId="0" xfId="0" applyFont="1" applyBorder="1" applyAlignment="1">
      <alignment horizontal="left" vertical="top"/>
    </xf>
    <xf numFmtId="2" fontId="1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horizontal="center"/>
    </xf>
    <xf numFmtId="0" fontId="3" fillId="0" borderId="67" xfId="0" applyFont="1" applyBorder="1" applyAlignment="1">
      <alignment horizontal="right"/>
    </xf>
    <xf numFmtId="165" fontId="1" fillId="0" borderId="29" xfId="60" applyNumberFormat="1" applyFont="1" applyFill="1" applyBorder="1" applyAlignment="1" applyProtection="1">
      <alignment/>
      <protection/>
    </xf>
    <xf numFmtId="0" fontId="3" fillId="0" borderId="68" xfId="0" applyFont="1" applyBorder="1" applyAlignment="1">
      <alignment horizontal="center"/>
    </xf>
    <xf numFmtId="166" fontId="1" fillId="0" borderId="29" xfId="0" applyNumberFormat="1" applyFont="1" applyBorder="1" applyAlignment="1">
      <alignment/>
    </xf>
    <xf numFmtId="164" fontId="1" fillId="0" borderId="0" xfId="60" applyFont="1" applyFill="1" applyBorder="1" applyAlignment="1" applyProtection="1">
      <alignment/>
      <protection/>
    </xf>
    <xf numFmtId="0" fontId="37" fillId="0" borderId="0" xfId="0" applyFont="1" applyBorder="1" applyAlignment="1">
      <alignment horizontal="right" vertical="center"/>
    </xf>
    <xf numFmtId="9" fontId="1" fillId="0" borderId="69" xfId="0" applyNumberFormat="1" applyFont="1" applyBorder="1" applyAlignment="1" applyProtection="1">
      <alignment horizontal="center"/>
      <protection locked="0"/>
    </xf>
    <xf numFmtId="165" fontId="1" fillId="0" borderId="65" xfId="60" applyNumberFormat="1" applyFont="1" applyFill="1" applyBorder="1" applyAlignment="1" applyProtection="1">
      <alignment/>
      <protection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6" fillId="0" borderId="32" xfId="0" applyFont="1" applyBorder="1" applyAlignment="1">
      <alignment horizontal="right"/>
    </xf>
    <xf numFmtId="165" fontId="6" fillId="0" borderId="33" xfId="60" applyNumberFormat="1" applyFont="1" applyFill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right"/>
    </xf>
    <xf numFmtId="165" fontId="2" fillId="0" borderId="0" xfId="6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right"/>
    </xf>
    <xf numFmtId="166" fontId="6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2" fontId="1" fillId="0" borderId="65" xfId="0" applyNumberFormat="1" applyFont="1" applyBorder="1" applyAlignment="1">
      <alignment horizontal="right"/>
    </xf>
    <xf numFmtId="165" fontId="1" fillId="0" borderId="49" xfId="60" applyNumberFormat="1" applyFont="1" applyFill="1" applyBorder="1" applyAlignment="1" applyProtection="1">
      <alignment horizontal="right"/>
      <protection/>
    </xf>
    <xf numFmtId="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3" fillId="0" borderId="29" xfId="0" applyFont="1" applyBorder="1" applyAlignment="1">
      <alignment horizontal="right"/>
    </xf>
    <xf numFmtId="165" fontId="6" fillId="0" borderId="20" xfId="60" applyNumberFormat="1" applyFont="1" applyFill="1" applyBorder="1" applyAlignment="1" applyProtection="1">
      <alignment horizontal="right"/>
      <protection/>
    </xf>
    <xf numFmtId="9" fontId="1" fillId="0" borderId="32" xfId="0" applyNumberFormat="1" applyFont="1" applyBorder="1" applyAlignment="1">
      <alignment horizontal="center"/>
    </xf>
    <xf numFmtId="1" fontId="1" fillId="0" borderId="32" xfId="0" applyNumberFormat="1" applyFont="1" applyBorder="1" applyAlignment="1" applyProtection="1">
      <alignment horizontal="center"/>
      <protection locked="0"/>
    </xf>
    <xf numFmtId="164" fontId="6" fillId="0" borderId="33" xfId="60" applyFont="1" applyFill="1" applyBorder="1" applyAlignment="1" applyProtection="1">
      <alignment horizontal="center"/>
      <protection/>
    </xf>
    <xf numFmtId="0" fontId="1" fillId="0" borderId="70" xfId="0" applyFont="1" applyBorder="1" applyAlignment="1">
      <alignment horizontal="center"/>
    </xf>
    <xf numFmtId="0" fontId="1" fillId="0" borderId="70" xfId="0" applyFont="1" applyBorder="1" applyAlignment="1">
      <alignment/>
    </xf>
    <xf numFmtId="167" fontId="1" fillId="0" borderId="45" xfId="0" applyNumberFormat="1" applyFont="1" applyFill="1" applyBorder="1" applyAlignment="1">
      <alignment/>
    </xf>
    <xf numFmtId="0" fontId="3" fillId="0" borderId="29" xfId="0" applyFont="1" applyBorder="1" applyAlignment="1">
      <alignment horizontal="left"/>
    </xf>
    <xf numFmtId="167" fontId="1" fillId="0" borderId="39" xfId="0" applyNumberFormat="1" applyFont="1" applyBorder="1" applyAlignment="1">
      <alignment/>
    </xf>
    <xf numFmtId="164" fontId="1" fillId="0" borderId="0" xfId="60" applyFont="1" applyFill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 locked="0"/>
    </xf>
    <xf numFmtId="164" fontId="1" fillId="0" borderId="32" xfId="60" applyFont="1" applyFill="1" applyBorder="1" applyAlignment="1" applyProtection="1">
      <alignment horizontal="center"/>
      <protection/>
    </xf>
    <xf numFmtId="0" fontId="1" fillId="0" borderId="33" xfId="0" applyFont="1" applyBorder="1" applyAlignment="1">
      <alignment/>
    </xf>
    <xf numFmtId="0" fontId="1" fillId="0" borderId="7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70" fontId="2" fillId="0" borderId="0" xfId="60" applyNumberFormat="1" applyFont="1" applyFill="1" applyBorder="1" applyAlignment="1" applyProtection="1">
      <alignment horizontal="right"/>
      <protection/>
    </xf>
    <xf numFmtId="0" fontId="6" fillId="0" borderId="0" xfId="0" applyFont="1" applyBorder="1" applyAlignment="1">
      <alignment horizontal="left"/>
    </xf>
    <xf numFmtId="164" fontId="6" fillId="0" borderId="0" xfId="60" applyFont="1" applyFill="1" applyBorder="1" applyAlignment="1" applyProtection="1">
      <alignment/>
      <protection/>
    </xf>
    <xf numFmtId="0" fontId="1" fillId="0" borderId="20" xfId="0" applyFont="1" applyBorder="1" applyAlignment="1" applyProtection="1">
      <alignment horizontal="center"/>
      <protection locked="0"/>
    </xf>
    <xf numFmtId="165" fontId="1" fillId="34" borderId="28" xfId="60" applyNumberFormat="1" applyFont="1" applyFill="1" applyBorder="1" applyAlignment="1" applyProtection="1">
      <alignment horizontal="right"/>
      <protection/>
    </xf>
    <xf numFmtId="165" fontId="19" fillId="33" borderId="72" xfId="60" applyNumberFormat="1" applyFont="1" applyFill="1" applyBorder="1" applyAlignment="1" applyProtection="1">
      <alignment/>
      <protection/>
    </xf>
    <xf numFmtId="165" fontId="1" fillId="34" borderId="29" xfId="60" applyNumberFormat="1" applyFont="1" applyFill="1" applyBorder="1" applyAlignment="1" applyProtection="1">
      <alignment horizontal="right"/>
      <protection/>
    </xf>
    <xf numFmtId="165" fontId="19" fillId="33" borderId="73" xfId="60" applyNumberFormat="1" applyFont="1" applyFill="1" applyBorder="1" applyAlignment="1" applyProtection="1">
      <alignment/>
      <protection/>
    </xf>
    <xf numFmtId="0" fontId="1" fillId="34" borderId="31" xfId="0" applyFont="1" applyFill="1" applyBorder="1" applyAlignment="1">
      <alignment horizontal="center"/>
    </xf>
    <xf numFmtId="0" fontId="16" fillId="34" borderId="32" xfId="0" applyFont="1" applyFill="1" applyBorder="1" applyAlignment="1">
      <alignment horizontal="center"/>
    </xf>
    <xf numFmtId="165" fontId="2" fillId="34" borderId="33" xfId="60" applyNumberFormat="1" applyFont="1" applyFill="1" applyBorder="1" applyAlignment="1" applyProtection="1">
      <alignment horizontal="right"/>
      <protection/>
    </xf>
    <xf numFmtId="164" fontId="19" fillId="33" borderId="73" xfId="60" applyFont="1" applyFill="1" applyBorder="1" applyAlignment="1" applyProtection="1">
      <alignment/>
      <protection/>
    </xf>
    <xf numFmtId="0" fontId="12" fillId="33" borderId="26" xfId="0" applyFont="1" applyFill="1" applyBorder="1" applyAlignment="1">
      <alignment horizontal="left"/>
    </xf>
    <xf numFmtId="0" fontId="12" fillId="33" borderId="70" xfId="0" applyFont="1" applyFill="1" applyBorder="1" applyAlignment="1">
      <alignment horizontal="right"/>
    </xf>
    <xf numFmtId="165" fontId="21" fillId="33" borderId="33" xfId="60" applyNumberFormat="1" applyFont="1" applyFill="1" applyBorder="1" applyAlignment="1" applyProtection="1">
      <alignment/>
      <protection/>
    </xf>
    <xf numFmtId="0" fontId="3" fillId="0" borderId="15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right"/>
    </xf>
    <xf numFmtId="168" fontId="1" fillId="0" borderId="37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168" fontId="1" fillId="0" borderId="68" xfId="0" applyNumberFormat="1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7" fillId="0" borderId="22" xfId="0" applyFont="1" applyBorder="1" applyAlignment="1">
      <alignment horizontal="left"/>
    </xf>
    <xf numFmtId="0" fontId="1" fillId="0" borderId="74" xfId="0" applyFont="1" applyBorder="1" applyAlignment="1">
      <alignment horizontal="center"/>
    </xf>
    <xf numFmtId="165" fontId="1" fillId="0" borderId="2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7" fillId="0" borderId="0" xfId="0" applyFont="1" applyAlignment="1">
      <alignment horizontal="left" vertical="top"/>
    </xf>
    <xf numFmtId="0" fontId="3" fillId="0" borderId="21" xfId="0" applyFont="1" applyBorder="1" applyAlignment="1">
      <alignment horizontal="left"/>
    </xf>
    <xf numFmtId="9" fontId="1" fillId="0" borderId="75" xfId="0" applyNumberFormat="1" applyFont="1" applyBorder="1" applyAlignment="1">
      <alignment horizontal="center"/>
    </xf>
    <xf numFmtId="0" fontId="20" fillId="0" borderId="37" xfId="0" applyNumberFormat="1" applyFont="1" applyBorder="1" applyAlignment="1" applyProtection="1">
      <alignment horizontal="center"/>
      <protection locked="0"/>
    </xf>
    <xf numFmtId="165" fontId="1" fillId="0" borderId="76" xfId="60" applyNumberFormat="1" applyFont="1" applyFill="1" applyBorder="1" applyAlignment="1" applyProtection="1">
      <alignment horizontal="center"/>
      <protection/>
    </xf>
    <xf numFmtId="166" fontId="1" fillId="0" borderId="0" xfId="0" applyNumberFormat="1" applyFont="1" applyAlignment="1">
      <alignment horizontal="right"/>
    </xf>
    <xf numFmtId="0" fontId="3" fillId="0" borderId="50" xfId="0" applyFont="1" applyBorder="1" applyAlignment="1">
      <alignment horizontal="center"/>
    </xf>
    <xf numFmtId="9" fontId="1" fillId="0" borderId="77" xfId="0" applyNumberFormat="1" applyFont="1" applyBorder="1" applyAlignment="1">
      <alignment horizontal="center"/>
    </xf>
    <xf numFmtId="165" fontId="1" fillId="0" borderId="78" xfId="60" applyNumberFormat="1" applyFont="1" applyFill="1" applyBorder="1" applyAlignment="1" applyProtection="1">
      <alignment horizontal="center"/>
      <protection/>
    </xf>
    <xf numFmtId="166" fontId="1" fillId="0" borderId="0" xfId="0" applyNumberFormat="1" applyFont="1" applyAlignment="1" applyProtection="1">
      <alignment horizontal="right"/>
      <protection locked="0"/>
    </xf>
    <xf numFmtId="0" fontId="37" fillId="0" borderId="0" xfId="0" applyFont="1" applyAlignment="1">
      <alignment horizontal="left"/>
    </xf>
    <xf numFmtId="0" fontId="2" fillId="0" borderId="31" xfId="0" applyFont="1" applyBorder="1" applyAlignment="1">
      <alignment horizontal="center"/>
    </xf>
    <xf numFmtId="165" fontId="24" fillId="0" borderId="20" xfId="60" applyNumberFormat="1" applyFont="1" applyFill="1" applyBorder="1" applyAlignment="1" applyProtection="1">
      <alignment horizontal="center"/>
      <protection/>
    </xf>
    <xf numFmtId="166" fontId="1" fillId="0" borderId="0" xfId="0" applyNumberFormat="1" applyFont="1" applyBorder="1" applyAlignment="1">
      <alignment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164" fontId="6" fillId="0" borderId="23" xfId="60" applyFont="1" applyFill="1" applyBorder="1" applyAlignment="1" applyProtection="1">
      <alignment/>
      <protection/>
    </xf>
    <xf numFmtId="0" fontId="6" fillId="0" borderId="50" xfId="0" applyFont="1" applyBorder="1" applyAlignment="1">
      <alignment horizontal="right"/>
    </xf>
    <xf numFmtId="164" fontId="6" fillId="0" borderId="18" xfId="60" applyFont="1" applyFill="1" applyBorder="1" applyAlignment="1" applyProtection="1">
      <alignment/>
      <protection/>
    </xf>
    <xf numFmtId="0" fontId="6" fillId="0" borderId="24" xfId="0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164" fontId="6" fillId="0" borderId="30" xfId="60" applyFont="1" applyFill="1" applyBorder="1" applyAlignment="1" applyProtection="1">
      <alignment/>
      <protection/>
    </xf>
    <xf numFmtId="165" fontId="1" fillId="34" borderId="71" xfId="60" applyNumberFormat="1" applyFont="1" applyFill="1" applyBorder="1" applyAlignment="1" applyProtection="1">
      <alignment horizontal="right"/>
      <protection/>
    </xf>
    <xf numFmtId="165" fontId="1" fillId="34" borderId="0" xfId="60" applyNumberFormat="1" applyFont="1" applyFill="1" applyBorder="1" applyAlignment="1" applyProtection="1">
      <alignment horizontal="right"/>
      <protection/>
    </xf>
    <xf numFmtId="0" fontId="16" fillId="34" borderId="0" xfId="0" applyFont="1" applyFill="1" applyBorder="1" applyAlignment="1">
      <alignment horizontal="center"/>
    </xf>
    <xf numFmtId="165" fontId="2" fillId="34" borderId="0" xfId="60" applyNumberFormat="1" applyFont="1" applyFill="1" applyBorder="1" applyAlignment="1" applyProtection="1">
      <alignment horizontal="right"/>
      <protection/>
    </xf>
    <xf numFmtId="0" fontId="49" fillId="0" borderId="0" xfId="0" applyFont="1" applyAlignment="1">
      <alignment horizontal="left"/>
    </xf>
    <xf numFmtId="164" fontId="1" fillId="0" borderId="0" xfId="60" applyFont="1" applyFill="1" applyBorder="1" applyAlignment="1" applyProtection="1">
      <alignment horizontal="center"/>
      <protection locked="0"/>
    </xf>
    <xf numFmtId="0" fontId="6" fillId="34" borderId="50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 applyProtection="1">
      <alignment horizontal="left"/>
      <protection locked="0"/>
    </xf>
    <xf numFmtId="0" fontId="6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6" fillId="0" borderId="36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6" fillId="0" borderId="79" xfId="0" applyFont="1" applyBorder="1" applyAlignment="1">
      <alignment horizontal="center" vertical="top"/>
    </xf>
    <xf numFmtId="0" fontId="2" fillId="0" borderId="32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33" borderId="17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8" fillId="0" borderId="31" xfId="0" applyNumberFormat="1" applyFont="1" applyBorder="1" applyAlignment="1">
      <alignment horizontal="center" vertical="center"/>
    </xf>
    <xf numFmtId="2" fontId="28" fillId="0" borderId="10" xfId="0" applyNumberFormat="1" applyFont="1" applyBorder="1" applyAlignment="1">
      <alignment horizontal="center" vertical="center"/>
    </xf>
    <xf numFmtId="2" fontId="28" fillId="0" borderId="11" xfId="0" applyNumberFormat="1" applyFont="1" applyBorder="1" applyAlignment="1">
      <alignment horizontal="center" vertical="center"/>
    </xf>
    <xf numFmtId="2" fontId="28" fillId="0" borderId="80" xfId="0" applyNumberFormat="1" applyFont="1" applyBorder="1" applyAlignment="1">
      <alignment horizontal="center" vertical="center"/>
    </xf>
    <xf numFmtId="2" fontId="28" fillId="0" borderId="48" xfId="0" applyNumberFormat="1" applyFont="1" applyBorder="1" applyAlignment="1">
      <alignment horizontal="center" vertical="center"/>
    </xf>
    <xf numFmtId="0" fontId="6" fillId="34" borderId="81" xfId="0" applyFont="1" applyFill="1" applyBorder="1" applyAlignment="1">
      <alignment horizontal="center"/>
    </xf>
    <xf numFmtId="0" fontId="6" fillId="34" borderId="41" xfId="0" applyFont="1" applyFill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" fillId="33" borderId="72" xfId="0" applyFont="1" applyFill="1" applyBorder="1" applyAlignment="1">
      <alignment horizontal="center"/>
    </xf>
    <xf numFmtId="0" fontId="1" fillId="33" borderId="73" xfId="0" applyFont="1" applyFill="1" applyBorder="1" applyAlignment="1">
      <alignment horizontal="center" vertical="top"/>
    </xf>
    <xf numFmtId="0" fontId="19" fillId="0" borderId="11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top"/>
    </xf>
    <xf numFmtId="0" fontId="44" fillId="0" borderId="72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right"/>
      <protection locked="0"/>
    </xf>
    <xf numFmtId="0" fontId="6" fillId="33" borderId="72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 vertical="top"/>
    </xf>
    <xf numFmtId="0" fontId="44" fillId="0" borderId="7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top"/>
    </xf>
    <xf numFmtId="0" fontId="44" fillId="0" borderId="0" xfId="0" applyFont="1" applyBorder="1" applyAlignment="1">
      <alignment horizontal="center" vertical="center" wrapText="1"/>
    </xf>
    <xf numFmtId="0" fontId="6" fillId="33" borderId="72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7</xdr:row>
      <xdr:rowOff>76200</xdr:rowOff>
    </xdr:from>
    <xdr:to>
      <xdr:col>1</xdr:col>
      <xdr:colOff>19050</xdr:colOff>
      <xdr:row>8</xdr:row>
      <xdr:rowOff>85725</xdr:rowOff>
    </xdr:to>
    <xdr:sp>
      <xdr:nvSpPr>
        <xdr:cNvPr id="1" name="AutoShape 29"/>
        <xdr:cNvSpPr>
          <a:spLocks/>
        </xdr:cNvSpPr>
      </xdr:nvSpPr>
      <xdr:spPr>
        <a:xfrm>
          <a:off x="885825" y="1323975"/>
          <a:ext cx="152400" cy="161925"/>
        </a:xfrm>
        <a:prstGeom prst="rightArrow">
          <a:avLst/>
        </a:prstGeom>
        <a:solidFill>
          <a:srgbClr val="FFFFFF"/>
        </a:solidFill>
        <a:ln w="12600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74</xdr:row>
      <xdr:rowOff>152400</xdr:rowOff>
    </xdr:from>
    <xdr:to>
      <xdr:col>3</xdr:col>
      <xdr:colOff>781050</xdr:colOff>
      <xdr:row>75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3171825" y="12515850"/>
          <a:ext cx="123825" cy="114300"/>
        </a:xfrm>
        <a:prstGeom prst="downArrow">
          <a:avLst/>
        </a:prstGeom>
        <a:solidFill>
          <a:srgbClr val="FFFFFF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25</xdr:row>
      <xdr:rowOff>66675</xdr:rowOff>
    </xdr:from>
    <xdr:to>
      <xdr:col>6</xdr:col>
      <xdr:colOff>390525</xdr:colOff>
      <xdr:row>25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5238750" y="4819650"/>
          <a:ext cx="152400" cy="180975"/>
        </a:xfrm>
        <a:prstGeom prst="downArrow">
          <a:avLst/>
        </a:prstGeom>
        <a:solidFill>
          <a:srgbClr val="FFFFFF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23</xdr:row>
      <xdr:rowOff>9525</xdr:rowOff>
    </xdr:from>
    <xdr:to>
      <xdr:col>2</xdr:col>
      <xdr:colOff>333375</xdr:colOff>
      <xdr:row>23</xdr:row>
      <xdr:rowOff>114300</xdr:rowOff>
    </xdr:to>
    <xdr:sp>
      <xdr:nvSpPr>
        <xdr:cNvPr id="1" name="AutoShape 4"/>
        <xdr:cNvSpPr>
          <a:spLocks/>
        </xdr:cNvSpPr>
      </xdr:nvSpPr>
      <xdr:spPr>
        <a:xfrm>
          <a:off x="1771650" y="4162425"/>
          <a:ext cx="209550" cy="104775"/>
        </a:xfrm>
        <a:prstGeom prst="leftArrow">
          <a:avLst/>
        </a:prstGeom>
        <a:solidFill>
          <a:srgbClr val="FFFFFF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7</xdr:row>
      <xdr:rowOff>9525</xdr:rowOff>
    </xdr:from>
    <xdr:to>
      <xdr:col>2</xdr:col>
      <xdr:colOff>333375</xdr:colOff>
      <xdr:row>7</xdr:row>
      <xdr:rowOff>114300</xdr:rowOff>
    </xdr:to>
    <xdr:sp>
      <xdr:nvSpPr>
        <xdr:cNvPr id="2" name="AutoShape 12"/>
        <xdr:cNvSpPr>
          <a:spLocks/>
        </xdr:cNvSpPr>
      </xdr:nvSpPr>
      <xdr:spPr>
        <a:xfrm>
          <a:off x="1771650" y="1409700"/>
          <a:ext cx="209550" cy="104775"/>
        </a:xfrm>
        <a:prstGeom prst="leftArrow">
          <a:avLst/>
        </a:prstGeom>
        <a:solidFill>
          <a:srgbClr val="FFFFFF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13</xdr:row>
      <xdr:rowOff>9525</xdr:rowOff>
    </xdr:from>
    <xdr:to>
      <xdr:col>2</xdr:col>
      <xdr:colOff>333375</xdr:colOff>
      <xdr:row>13</xdr:row>
      <xdr:rowOff>114300</xdr:rowOff>
    </xdr:to>
    <xdr:sp>
      <xdr:nvSpPr>
        <xdr:cNvPr id="3" name="AutoShape 13"/>
        <xdr:cNvSpPr>
          <a:spLocks/>
        </xdr:cNvSpPr>
      </xdr:nvSpPr>
      <xdr:spPr>
        <a:xfrm>
          <a:off x="1771650" y="2381250"/>
          <a:ext cx="209550" cy="104775"/>
        </a:xfrm>
        <a:prstGeom prst="leftArrow">
          <a:avLst/>
        </a:prstGeom>
        <a:solidFill>
          <a:srgbClr val="FFFFFF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29</xdr:row>
      <xdr:rowOff>9525</xdr:rowOff>
    </xdr:from>
    <xdr:to>
      <xdr:col>2</xdr:col>
      <xdr:colOff>333375</xdr:colOff>
      <xdr:row>29</xdr:row>
      <xdr:rowOff>114300</xdr:rowOff>
    </xdr:to>
    <xdr:sp>
      <xdr:nvSpPr>
        <xdr:cNvPr id="4" name="AutoShape 14"/>
        <xdr:cNvSpPr>
          <a:spLocks/>
        </xdr:cNvSpPr>
      </xdr:nvSpPr>
      <xdr:spPr>
        <a:xfrm>
          <a:off x="1771650" y="5133975"/>
          <a:ext cx="209550" cy="104775"/>
        </a:xfrm>
        <a:prstGeom prst="leftArrow">
          <a:avLst/>
        </a:prstGeom>
        <a:solidFill>
          <a:srgbClr val="FFFFFF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39</xdr:row>
      <xdr:rowOff>9525</xdr:rowOff>
    </xdr:from>
    <xdr:to>
      <xdr:col>2</xdr:col>
      <xdr:colOff>333375</xdr:colOff>
      <xdr:row>39</xdr:row>
      <xdr:rowOff>114300</xdr:rowOff>
    </xdr:to>
    <xdr:sp>
      <xdr:nvSpPr>
        <xdr:cNvPr id="5" name="AutoShape 15"/>
        <xdr:cNvSpPr>
          <a:spLocks/>
        </xdr:cNvSpPr>
      </xdr:nvSpPr>
      <xdr:spPr>
        <a:xfrm>
          <a:off x="1771650" y="6924675"/>
          <a:ext cx="209550" cy="104775"/>
        </a:xfrm>
        <a:prstGeom prst="leftArrow">
          <a:avLst/>
        </a:prstGeom>
        <a:solidFill>
          <a:srgbClr val="FFFFFF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45</xdr:row>
      <xdr:rowOff>9525</xdr:rowOff>
    </xdr:from>
    <xdr:to>
      <xdr:col>2</xdr:col>
      <xdr:colOff>333375</xdr:colOff>
      <xdr:row>45</xdr:row>
      <xdr:rowOff>114300</xdr:rowOff>
    </xdr:to>
    <xdr:sp>
      <xdr:nvSpPr>
        <xdr:cNvPr id="6" name="AutoShape 16"/>
        <xdr:cNvSpPr>
          <a:spLocks/>
        </xdr:cNvSpPr>
      </xdr:nvSpPr>
      <xdr:spPr>
        <a:xfrm>
          <a:off x="1771650" y="7896225"/>
          <a:ext cx="209550" cy="104775"/>
        </a:xfrm>
        <a:prstGeom prst="leftArrow">
          <a:avLst/>
        </a:prstGeom>
        <a:solidFill>
          <a:srgbClr val="FFFFFF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27</xdr:row>
      <xdr:rowOff>123825</xdr:rowOff>
    </xdr:from>
    <xdr:to>
      <xdr:col>5</xdr:col>
      <xdr:colOff>95250</xdr:colOff>
      <xdr:row>28</xdr:row>
      <xdr:rowOff>66675</xdr:rowOff>
    </xdr:to>
    <xdr:sp>
      <xdr:nvSpPr>
        <xdr:cNvPr id="7" name="AutoShape 17"/>
        <xdr:cNvSpPr>
          <a:spLocks/>
        </xdr:cNvSpPr>
      </xdr:nvSpPr>
      <xdr:spPr>
        <a:xfrm rot="21540000">
          <a:off x="3486150" y="4924425"/>
          <a:ext cx="209550" cy="104775"/>
        </a:xfrm>
        <a:prstGeom prst="leftArrow">
          <a:avLst/>
        </a:prstGeom>
        <a:solidFill>
          <a:srgbClr val="FFFFFF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33</xdr:row>
      <xdr:rowOff>123825</xdr:rowOff>
    </xdr:from>
    <xdr:to>
      <xdr:col>5</xdr:col>
      <xdr:colOff>95250</xdr:colOff>
      <xdr:row>34</xdr:row>
      <xdr:rowOff>66675</xdr:rowOff>
    </xdr:to>
    <xdr:sp>
      <xdr:nvSpPr>
        <xdr:cNvPr id="8" name="AutoShape 18"/>
        <xdr:cNvSpPr>
          <a:spLocks/>
        </xdr:cNvSpPr>
      </xdr:nvSpPr>
      <xdr:spPr>
        <a:xfrm rot="21540000">
          <a:off x="3486150" y="5895975"/>
          <a:ext cx="209550" cy="104775"/>
        </a:xfrm>
        <a:prstGeom prst="leftArrow">
          <a:avLst/>
        </a:prstGeom>
        <a:solidFill>
          <a:srgbClr val="FFFFFF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24</xdr:row>
      <xdr:rowOff>19050</xdr:rowOff>
    </xdr:from>
    <xdr:to>
      <xdr:col>2</xdr:col>
      <xdr:colOff>333375</xdr:colOff>
      <xdr:row>24</xdr:row>
      <xdr:rowOff>123825</xdr:rowOff>
    </xdr:to>
    <xdr:sp>
      <xdr:nvSpPr>
        <xdr:cNvPr id="9" name="AutoShape 19"/>
        <xdr:cNvSpPr>
          <a:spLocks/>
        </xdr:cNvSpPr>
      </xdr:nvSpPr>
      <xdr:spPr>
        <a:xfrm>
          <a:off x="1771650" y="4333875"/>
          <a:ext cx="209550" cy="104775"/>
        </a:xfrm>
        <a:prstGeom prst="leftArrow">
          <a:avLst/>
        </a:prstGeom>
        <a:solidFill>
          <a:srgbClr val="FFFFFF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40</xdr:row>
      <xdr:rowOff>19050</xdr:rowOff>
    </xdr:from>
    <xdr:to>
      <xdr:col>2</xdr:col>
      <xdr:colOff>333375</xdr:colOff>
      <xdr:row>40</xdr:row>
      <xdr:rowOff>123825</xdr:rowOff>
    </xdr:to>
    <xdr:sp>
      <xdr:nvSpPr>
        <xdr:cNvPr id="10" name="AutoShape 20"/>
        <xdr:cNvSpPr>
          <a:spLocks/>
        </xdr:cNvSpPr>
      </xdr:nvSpPr>
      <xdr:spPr>
        <a:xfrm>
          <a:off x="1771650" y="7096125"/>
          <a:ext cx="209550" cy="104775"/>
        </a:xfrm>
        <a:prstGeom prst="leftArrow">
          <a:avLst/>
        </a:prstGeom>
        <a:solidFill>
          <a:srgbClr val="FFFFFF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43</xdr:row>
      <xdr:rowOff>123825</xdr:rowOff>
    </xdr:from>
    <xdr:to>
      <xdr:col>5</xdr:col>
      <xdr:colOff>95250</xdr:colOff>
      <xdr:row>44</xdr:row>
      <xdr:rowOff>66675</xdr:rowOff>
    </xdr:to>
    <xdr:sp>
      <xdr:nvSpPr>
        <xdr:cNvPr id="11" name="AutoShape 21"/>
        <xdr:cNvSpPr>
          <a:spLocks/>
        </xdr:cNvSpPr>
      </xdr:nvSpPr>
      <xdr:spPr>
        <a:xfrm rot="21540000">
          <a:off x="3486150" y="7686675"/>
          <a:ext cx="209550" cy="104775"/>
        </a:xfrm>
        <a:prstGeom prst="leftArrow">
          <a:avLst/>
        </a:prstGeom>
        <a:solidFill>
          <a:srgbClr val="FFFFFF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49</xdr:row>
      <xdr:rowOff>123825</xdr:rowOff>
    </xdr:from>
    <xdr:to>
      <xdr:col>5</xdr:col>
      <xdr:colOff>95250</xdr:colOff>
      <xdr:row>50</xdr:row>
      <xdr:rowOff>66675</xdr:rowOff>
    </xdr:to>
    <xdr:sp>
      <xdr:nvSpPr>
        <xdr:cNvPr id="12" name="AutoShape 22"/>
        <xdr:cNvSpPr>
          <a:spLocks/>
        </xdr:cNvSpPr>
      </xdr:nvSpPr>
      <xdr:spPr>
        <a:xfrm rot="21540000">
          <a:off x="3486150" y="8658225"/>
          <a:ext cx="209550" cy="104775"/>
        </a:xfrm>
        <a:prstGeom prst="leftArrow">
          <a:avLst/>
        </a:prstGeom>
        <a:solidFill>
          <a:srgbClr val="FFFFFF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11</xdr:row>
      <xdr:rowOff>123825</xdr:rowOff>
    </xdr:from>
    <xdr:to>
      <xdr:col>5</xdr:col>
      <xdr:colOff>95250</xdr:colOff>
      <xdr:row>12</xdr:row>
      <xdr:rowOff>66675</xdr:rowOff>
    </xdr:to>
    <xdr:sp>
      <xdr:nvSpPr>
        <xdr:cNvPr id="13" name="AutoShape 23"/>
        <xdr:cNvSpPr>
          <a:spLocks/>
        </xdr:cNvSpPr>
      </xdr:nvSpPr>
      <xdr:spPr>
        <a:xfrm rot="21540000">
          <a:off x="3486150" y="2171700"/>
          <a:ext cx="209550" cy="104775"/>
        </a:xfrm>
        <a:prstGeom prst="leftArrow">
          <a:avLst/>
        </a:prstGeom>
        <a:solidFill>
          <a:srgbClr val="FFFFFF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17</xdr:row>
      <xdr:rowOff>123825</xdr:rowOff>
    </xdr:from>
    <xdr:to>
      <xdr:col>5</xdr:col>
      <xdr:colOff>95250</xdr:colOff>
      <xdr:row>18</xdr:row>
      <xdr:rowOff>66675</xdr:rowOff>
    </xdr:to>
    <xdr:sp>
      <xdr:nvSpPr>
        <xdr:cNvPr id="14" name="AutoShape 24"/>
        <xdr:cNvSpPr>
          <a:spLocks/>
        </xdr:cNvSpPr>
      </xdr:nvSpPr>
      <xdr:spPr>
        <a:xfrm rot="21540000">
          <a:off x="3486150" y="3143250"/>
          <a:ext cx="209550" cy="104775"/>
        </a:xfrm>
        <a:prstGeom prst="leftArrow">
          <a:avLst/>
        </a:prstGeom>
        <a:solidFill>
          <a:srgbClr val="FFFFFF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70</xdr:row>
      <xdr:rowOff>123825</xdr:rowOff>
    </xdr:from>
    <xdr:to>
      <xdr:col>6</xdr:col>
      <xdr:colOff>104775</xdr:colOff>
      <xdr:row>71</xdr:row>
      <xdr:rowOff>66675</xdr:rowOff>
    </xdr:to>
    <xdr:sp>
      <xdr:nvSpPr>
        <xdr:cNvPr id="15" name="AutoShape 25"/>
        <xdr:cNvSpPr>
          <a:spLocks/>
        </xdr:cNvSpPr>
      </xdr:nvSpPr>
      <xdr:spPr>
        <a:xfrm rot="21540000">
          <a:off x="4562475" y="12753975"/>
          <a:ext cx="209550" cy="104775"/>
        </a:xfrm>
        <a:prstGeom prst="leftArrow">
          <a:avLst/>
        </a:prstGeom>
        <a:solidFill>
          <a:srgbClr val="FFFFFF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73</xdr:row>
      <xdr:rowOff>123825</xdr:rowOff>
    </xdr:from>
    <xdr:to>
      <xdr:col>6</xdr:col>
      <xdr:colOff>114300</xdr:colOff>
      <xdr:row>74</xdr:row>
      <xdr:rowOff>66675</xdr:rowOff>
    </xdr:to>
    <xdr:sp>
      <xdr:nvSpPr>
        <xdr:cNvPr id="16" name="AutoShape 27"/>
        <xdr:cNvSpPr>
          <a:spLocks/>
        </xdr:cNvSpPr>
      </xdr:nvSpPr>
      <xdr:spPr>
        <a:xfrm rot="21540000">
          <a:off x="4572000" y="13239750"/>
          <a:ext cx="209550" cy="104775"/>
        </a:xfrm>
        <a:prstGeom prst="leftArrow">
          <a:avLst/>
        </a:prstGeom>
        <a:solidFill>
          <a:srgbClr val="FFFFFF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70</xdr:row>
      <xdr:rowOff>123825</xdr:rowOff>
    </xdr:from>
    <xdr:to>
      <xdr:col>6</xdr:col>
      <xdr:colOff>114300</xdr:colOff>
      <xdr:row>71</xdr:row>
      <xdr:rowOff>66675</xdr:rowOff>
    </xdr:to>
    <xdr:sp>
      <xdr:nvSpPr>
        <xdr:cNvPr id="17" name="AutoShape 28"/>
        <xdr:cNvSpPr>
          <a:spLocks/>
        </xdr:cNvSpPr>
      </xdr:nvSpPr>
      <xdr:spPr>
        <a:xfrm rot="21540000">
          <a:off x="4572000" y="12753975"/>
          <a:ext cx="209550" cy="104775"/>
        </a:xfrm>
        <a:prstGeom prst="leftArrow">
          <a:avLst/>
        </a:prstGeom>
        <a:solidFill>
          <a:srgbClr val="FFFFFF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30</xdr:row>
      <xdr:rowOff>19050</xdr:rowOff>
    </xdr:from>
    <xdr:to>
      <xdr:col>2</xdr:col>
      <xdr:colOff>333375</xdr:colOff>
      <xdr:row>30</xdr:row>
      <xdr:rowOff>123825</xdr:rowOff>
    </xdr:to>
    <xdr:sp>
      <xdr:nvSpPr>
        <xdr:cNvPr id="18" name="AutoShape 29"/>
        <xdr:cNvSpPr>
          <a:spLocks/>
        </xdr:cNvSpPr>
      </xdr:nvSpPr>
      <xdr:spPr>
        <a:xfrm>
          <a:off x="1771650" y="5305425"/>
          <a:ext cx="209550" cy="104775"/>
        </a:xfrm>
        <a:prstGeom prst="leftArrow">
          <a:avLst/>
        </a:prstGeom>
        <a:solidFill>
          <a:srgbClr val="FFFFFF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30</xdr:row>
      <xdr:rowOff>19050</xdr:rowOff>
    </xdr:from>
    <xdr:to>
      <xdr:col>2</xdr:col>
      <xdr:colOff>333375</xdr:colOff>
      <xdr:row>30</xdr:row>
      <xdr:rowOff>123825</xdr:rowOff>
    </xdr:to>
    <xdr:sp>
      <xdr:nvSpPr>
        <xdr:cNvPr id="19" name="AutoShape 30"/>
        <xdr:cNvSpPr>
          <a:spLocks/>
        </xdr:cNvSpPr>
      </xdr:nvSpPr>
      <xdr:spPr>
        <a:xfrm>
          <a:off x="1771650" y="5305425"/>
          <a:ext cx="209550" cy="104775"/>
        </a:xfrm>
        <a:prstGeom prst="leftArrow">
          <a:avLst/>
        </a:prstGeom>
        <a:solidFill>
          <a:srgbClr val="FFFFFF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14</xdr:row>
      <xdr:rowOff>19050</xdr:rowOff>
    </xdr:from>
    <xdr:to>
      <xdr:col>2</xdr:col>
      <xdr:colOff>333375</xdr:colOff>
      <xdr:row>14</xdr:row>
      <xdr:rowOff>123825</xdr:rowOff>
    </xdr:to>
    <xdr:sp>
      <xdr:nvSpPr>
        <xdr:cNvPr id="20" name="AutoShape 31"/>
        <xdr:cNvSpPr>
          <a:spLocks/>
        </xdr:cNvSpPr>
      </xdr:nvSpPr>
      <xdr:spPr>
        <a:xfrm>
          <a:off x="1771650" y="2552700"/>
          <a:ext cx="209550" cy="104775"/>
        </a:xfrm>
        <a:prstGeom prst="leftArrow">
          <a:avLst/>
        </a:prstGeom>
        <a:solidFill>
          <a:srgbClr val="FFFFFF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8</xdr:row>
      <xdr:rowOff>19050</xdr:rowOff>
    </xdr:from>
    <xdr:to>
      <xdr:col>2</xdr:col>
      <xdr:colOff>333375</xdr:colOff>
      <xdr:row>8</xdr:row>
      <xdr:rowOff>123825</xdr:rowOff>
    </xdr:to>
    <xdr:sp>
      <xdr:nvSpPr>
        <xdr:cNvPr id="21" name="AutoShape 32"/>
        <xdr:cNvSpPr>
          <a:spLocks/>
        </xdr:cNvSpPr>
      </xdr:nvSpPr>
      <xdr:spPr>
        <a:xfrm>
          <a:off x="1771650" y="1581150"/>
          <a:ext cx="209550" cy="104775"/>
        </a:xfrm>
        <a:prstGeom prst="leftArrow">
          <a:avLst/>
        </a:prstGeom>
        <a:solidFill>
          <a:srgbClr val="FFFFFF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46</xdr:row>
      <xdr:rowOff>19050</xdr:rowOff>
    </xdr:from>
    <xdr:to>
      <xdr:col>2</xdr:col>
      <xdr:colOff>333375</xdr:colOff>
      <xdr:row>46</xdr:row>
      <xdr:rowOff>123825</xdr:rowOff>
    </xdr:to>
    <xdr:sp>
      <xdr:nvSpPr>
        <xdr:cNvPr id="22" name="AutoShape 33"/>
        <xdr:cNvSpPr>
          <a:spLocks/>
        </xdr:cNvSpPr>
      </xdr:nvSpPr>
      <xdr:spPr>
        <a:xfrm>
          <a:off x="1771650" y="8067675"/>
          <a:ext cx="209550" cy="104775"/>
        </a:xfrm>
        <a:prstGeom prst="leftArrow">
          <a:avLst/>
        </a:prstGeom>
        <a:solidFill>
          <a:srgbClr val="FFFFFF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7</xdr:row>
      <xdr:rowOff>19050</xdr:rowOff>
    </xdr:from>
    <xdr:to>
      <xdr:col>2</xdr:col>
      <xdr:colOff>333375</xdr:colOff>
      <xdr:row>7</xdr:row>
      <xdr:rowOff>123825</xdr:rowOff>
    </xdr:to>
    <xdr:sp>
      <xdr:nvSpPr>
        <xdr:cNvPr id="1" name="AutoShape 7"/>
        <xdr:cNvSpPr>
          <a:spLocks/>
        </xdr:cNvSpPr>
      </xdr:nvSpPr>
      <xdr:spPr>
        <a:xfrm>
          <a:off x="1771650" y="1600200"/>
          <a:ext cx="209550" cy="104775"/>
        </a:xfrm>
        <a:prstGeom prst="leftArrow">
          <a:avLst/>
        </a:prstGeom>
        <a:solidFill>
          <a:srgbClr val="FFFFFF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13</xdr:row>
      <xdr:rowOff>19050</xdr:rowOff>
    </xdr:from>
    <xdr:to>
      <xdr:col>2</xdr:col>
      <xdr:colOff>333375</xdr:colOff>
      <xdr:row>13</xdr:row>
      <xdr:rowOff>123825</xdr:rowOff>
    </xdr:to>
    <xdr:sp>
      <xdr:nvSpPr>
        <xdr:cNvPr id="2" name="AutoShape 8"/>
        <xdr:cNvSpPr>
          <a:spLocks/>
        </xdr:cNvSpPr>
      </xdr:nvSpPr>
      <xdr:spPr>
        <a:xfrm>
          <a:off x="1771650" y="2571750"/>
          <a:ext cx="209550" cy="104775"/>
        </a:xfrm>
        <a:prstGeom prst="leftArrow">
          <a:avLst/>
        </a:prstGeom>
        <a:solidFill>
          <a:srgbClr val="FFFFFF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23</xdr:row>
      <xdr:rowOff>19050</xdr:rowOff>
    </xdr:from>
    <xdr:to>
      <xdr:col>2</xdr:col>
      <xdr:colOff>333375</xdr:colOff>
      <xdr:row>23</xdr:row>
      <xdr:rowOff>123825</xdr:rowOff>
    </xdr:to>
    <xdr:sp>
      <xdr:nvSpPr>
        <xdr:cNvPr id="3" name="AutoShape 9"/>
        <xdr:cNvSpPr>
          <a:spLocks/>
        </xdr:cNvSpPr>
      </xdr:nvSpPr>
      <xdr:spPr>
        <a:xfrm>
          <a:off x="1771650" y="4333875"/>
          <a:ext cx="209550" cy="104775"/>
        </a:xfrm>
        <a:prstGeom prst="leftArrow">
          <a:avLst/>
        </a:prstGeom>
        <a:solidFill>
          <a:srgbClr val="FFFFFF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39</xdr:row>
      <xdr:rowOff>19050</xdr:rowOff>
    </xdr:from>
    <xdr:to>
      <xdr:col>2</xdr:col>
      <xdr:colOff>333375</xdr:colOff>
      <xdr:row>39</xdr:row>
      <xdr:rowOff>123825</xdr:rowOff>
    </xdr:to>
    <xdr:sp>
      <xdr:nvSpPr>
        <xdr:cNvPr id="4" name="AutoShape 10"/>
        <xdr:cNvSpPr>
          <a:spLocks/>
        </xdr:cNvSpPr>
      </xdr:nvSpPr>
      <xdr:spPr>
        <a:xfrm>
          <a:off x="1771650" y="7067550"/>
          <a:ext cx="209550" cy="104775"/>
        </a:xfrm>
        <a:prstGeom prst="leftArrow">
          <a:avLst/>
        </a:prstGeom>
        <a:solidFill>
          <a:srgbClr val="FFFFFF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6</xdr:row>
      <xdr:rowOff>9525</xdr:rowOff>
    </xdr:from>
    <xdr:to>
      <xdr:col>2</xdr:col>
      <xdr:colOff>333375</xdr:colOff>
      <xdr:row>6</xdr:row>
      <xdr:rowOff>114300</xdr:rowOff>
    </xdr:to>
    <xdr:sp>
      <xdr:nvSpPr>
        <xdr:cNvPr id="5" name="AutoShape 11"/>
        <xdr:cNvSpPr>
          <a:spLocks/>
        </xdr:cNvSpPr>
      </xdr:nvSpPr>
      <xdr:spPr>
        <a:xfrm>
          <a:off x="1771650" y="1428750"/>
          <a:ext cx="209550" cy="104775"/>
        </a:xfrm>
        <a:prstGeom prst="leftArrow">
          <a:avLst/>
        </a:prstGeom>
        <a:solidFill>
          <a:srgbClr val="FFFFFF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12</xdr:row>
      <xdr:rowOff>9525</xdr:rowOff>
    </xdr:from>
    <xdr:to>
      <xdr:col>2</xdr:col>
      <xdr:colOff>333375</xdr:colOff>
      <xdr:row>12</xdr:row>
      <xdr:rowOff>114300</xdr:rowOff>
    </xdr:to>
    <xdr:sp>
      <xdr:nvSpPr>
        <xdr:cNvPr id="6" name="AutoShape 12"/>
        <xdr:cNvSpPr>
          <a:spLocks/>
        </xdr:cNvSpPr>
      </xdr:nvSpPr>
      <xdr:spPr>
        <a:xfrm>
          <a:off x="1771650" y="2400300"/>
          <a:ext cx="209550" cy="104775"/>
        </a:xfrm>
        <a:prstGeom prst="leftArrow">
          <a:avLst/>
        </a:prstGeom>
        <a:solidFill>
          <a:srgbClr val="FFFFFF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22</xdr:row>
      <xdr:rowOff>9525</xdr:rowOff>
    </xdr:from>
    <xdr:to>
      <xdr:col>2</xdr:col>
      <xdr:colOff>333375</xdr:colOff>
      <xdr:row>22</xdr:row>
      <xdr:rowOff>114300</xdr:rowOff>
    </xdr:to>
    <xdr:sp>
      <xdr:nvSpPr>
        <xdr:cNvPr id="7" name="AutoShape 13"/>
        <xdr:cNvSpPr>
          <a:spLocks/>
        </xdr:cNvSpPr>
      </xdr:nvSpPr>
      <xdr:spPr>
        <a:xfrm>
          <a:off x="1771650" y="4162425"/>
          <a:ext cx="209550" cy="104775"/>
        </a:xfrm>
        <a:prstGeom prst="leftArrow">
          <a:avLst/>
        </a:prstGeom>
        <a:solidFill>
          <a:srgbClr val="FFFFFF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28</xdr:row>
      <xdr:rowOff>9525</xdr:rowOff>
    </xdr:from>
    <xdr:to>
      <xdr:col>2</xdr:col>
      <xdr:colOff>333375</xdr:colOff>
      <xdr:row>28</xdr:row>
      <xdr:rowOff>114300</xdr:rowOff>
    </xdr:to>
    <xdr:sp>
      <xdr:nvSpPr>
        <xdr:cNvPr id="8" name="AutoShape 14"/>
        <xdr:cNvSpPr>
          <a:spLocks/>
        </xdr:cNvSpPr>
      </xdr:nvSpPr>
      <xdr:spPr>
        <a:xfrm>
          <a:off x="1771650" y="5133975"/>
          <a:ext cx="209550" cy="104775"/>
        </a:xfrm>
        <a:prstGeom prst="leftArrow">
          <a:avLst/>
        </a:prstGeom>
        <a:solidFill>
          <a:srgbClr val="FFFFFF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38</xdr:row>
      <xdr:rowOff>9525</xdr:rowOff>
    </xdr:from>
    <xdr:to>
      <xdr:col>2</xdr:col>
      <xdr:colOff>333375</xdr:colOff>
      <xdr:row>38</xdr:row>
      <xdr:rowOff>114300</xdr:rowOff>
    </xdr:to>
    <xdr:sp>
      <xdr:nvSpPr>
        <xdr:cNvPr id="9" name="AutoShape 15"/>
        <xdr:cNvSpPr>
          <a:spLocks/>
        </xdr:cNvSpPr>
      </xdr:nvSpPr>
      <xdr:spPr>
        <a:xfrm>
          <a:off x="1771650" y="6896100"/>
          <a:ext cx="209550" cy="104775"/>
        </a:xfrm>
        <a:prstGeom prst="leftArrow">
          <a:avLst/>
        </a:prstGeom>
        <a:solidFill>
          <a:srgbClr val="FFFFFF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44</xdr:row>
      <xdr:rowOff>9525</xdr:rowOff>
    </xdr:from>
    <xdr:to>
      <xdr:col>2</xdr:col>
      <xdr:colOff>333375</xdr:colOff>
      <xdr:row>44</xdr:row>
      <xdr:rowOff>114300</xdr:rowOff>
    </xdr:to>
    <xdr:sp>
      <xdr:nvSpPr>
        <xdr:cNvPr id="10" name="AutoShape 16"/>
        <xdr:cNvSpPr>
          <a:spLocks/>
        </xdr:cNvSpPr>
      </xdr:nvSpPr>
      <xdr:spPr>
        <a:xfrm>
          <a:off x="1771650" y="7867650"/>
          <a:ext cx="209550" cy="104775"/>
        </a:xfrm>
        <a:prstGeom prst="leftArrow">
          <a:avLst/>
        </a:prstGeom>
        <a:solidFill>
          <a:srgbClr val="FFFFFF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10</xdr:row>
      <xdr:rowOff>123825</xdr:rowOff>
    </xdr:from>
    <xdr:to>
      <xdr:col>5</xdr:col>
      <xdr:colOff>95250</xdr:colOff>
      <xdr:row>11</xdr:row>
      <xdr:rowOff>66675</xdr:rowOff>
    </xdr:to>
    <xdr:sp>
      <xdr:nvSpPr>
        <xdr:cNvPr id="11" name="AutoShape 17"/>
        <xdr:cNvSpPr>
          <a:spLocks/>
        </xdr:cNvSpPr>
      </xdr:nvSpPr>
      <xdr:spPr>
        <a:xfrm rot="21540000">
          <a:off x="3486150" y="2190750"/>
          <a:ext cx="209550" cy="104775"/>
        </a:xfrm>
        <a:prstGeom prst="leftArrow">
          <a:avLst/>
        </a:prstGeom>
        <a:solidFill>
          <a:srgbClr val="FFFFFF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16</xdr:row>
      <xdr:rowOff>123825</xdr:rowOff>
    </xdr:from>
    <xdr:to>
      <xdr:col>5</xdr:col>
      <xdr:colOff>95250</xdr:colOff>
      <xdr:row>17</xdr:row>
      <xdr:rowOff>66675</xdr:rowOff>
    </xdr:to>
    <xdr:sp>
      <xdr:nvSpPr>
        <xdr:cNvPr id="12" name="AutoShape 18"/>
        <xdr:cNvSpPr>
          <a:spLocks/>
        </xdr:cNvSpPr>
      </xdr:nvSpPr>
      <xdr:spPr>
        <a:xfrm rot="21540000">
          <a:off x="3486150" y="3162300"/>
          <a:ext cx="209550" cy="104775"/>
        </a:xfrm>
        <a:prstGeom prst="leftArrow">
          <a:avLst/>
        </a:prstGeom>
        <a:solidFill>
          <a:srgbClr val="FFFFFF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26</xdr:row>
      <xdr:rowOff>123825</xdr:rowOff>
    </xdr:from>
    <xdr:to>
      <xdr:col>5</xdr:col>
      <xdr:colOff>95250</xdr:colOff>
      <xdr:row>27</xdr:row>
      <xdr:rowOff>66675</xdr:rowOff>
    </xdr:to>
    <xdr:sp>
      <xdr:nvSpPr>
        <xdr:cNvPr id="13" name="AutoShape 19"/>
        <xdr:cNvSpPr>
          <a:spLocks/>
        </xdr:cNvSpPr>
      </xdr:nvSpPr>
      <xdr:spPr>
        <a:xfrm rot="21540000">
          <a:off x="3486150" y="4924425"/>
          <a:ext cx="209550" cy="104775"/>
        </a:xfrm>
        <a:prstGeom prst="leftArrow">
          <a:avLst/>
        </a:prstGeom>
        <a:solidFill>
          <a:srgbClr val="FFFFFF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32</xdr:row>
      <xdr:rowOff>123825</xdr:rowOff>
    </xdr:from>
    <xdr:to>
      <xdr:col>5</xdr:col>
      <xdr:colOff>95250</xdr:colOff>
      <xdr:row>33</xdr:row>
      <xdr:rowOff>66675</xdr:rowOff>
    </xdr:to>
    <xdr:sp>
      <xdr:nvSpPr>
        <xdr:cNvPr id="14" name="AutoShape 20"/>
        <xdr:cNvSpPr>
          <a:spLocks/>
        </xdr:cNvSpPr>
      </xdr:nvSpPr>
      <xdr:spPr>
        <a:xfrm rot="21540000">
          <a:off x="3486150" y="5895975"/>
          <a:ext cx="209550" cy="104775"/>
        </a:xfrm>
        <a:prstGeom prst="leftArrow">
          <a:avLst/>
        </a:prstGeom>
        <a:solidFill>
          <a:srgbClr val="FFFFFF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42</xdr:row>
      <xdr:rowOff>123825</xdr:rowOff>
    </xdr:from>
    <xdr:to>
      <xdr:col>5</xdr:col>
      <xdr:colOff>95250</xdr:colOff>
      <xdr:row>43</xdr:row>
      <xdr:rowOff>66675</xdr:rowOff>
    </xdr:to>
    <xdr:sp>
      <xdr:nvSpPr>
        <xdr:cNvPr id="15" name="AutoShape 21"/>
        <xdr:cNvSpPr>
          <a:spLocks/>
        </xdr:cNvSpPr>
      </xdr:nvSpPr>
      <xdr:spPr>
        <a:xfrm rot="21540000">
          <a:off x="3486150" y="7658100"/>
          <a:ext cx="209550" cy="104775"/>
        </a:xfrm>
        <a:prstGeom prst="leftArrow">
          <a:avLst/>
        </a:prstGeom>
        <a:solidFill>
          <a:srgbClr val="FFFFFF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48</xdr:row>
      <xdr:rowOff>123825</xdr:rowOff>
    </xdr:from>
    <xdr:to>
      <xdr:col>5</xdr:col>
      <xdr:colOff>95250</xdr:colOff>
      <xdr:row>49</xdr:row>
      <xdr:rowOff>66675</xdr:rowOff>
    </xdr:to>
    <xdr:sp>
      <xdr:nvSpPr>
        <xdr:cNvPr id="16" name="AutoShape 22"/>
        <xdr:cNvSpPr>
          <a:spLocks/>
        </xdr:cNvSpPr>
      </xdr:nvSpPr>
      <xdr:spPr>
        <a:xfrm rot="21540000">
          <a:off x="3486150" y="8629650"/>
          <a:ext cx="209550" cy="104775"/>
        </a:xfrm>
        <a:prstGeom prst="leftArrow">
          <a:avLst/>
        </a:prstGeom>
        <a:solidFill>
          <a:srgbClr val="FFFFFF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66</xdr:row>
      <xdr:rowOff>19050</xdr:rowOff>
    </xdr:from>
    <xdr:to>
      <xdr:col>6</xdr:col>
      <xdr:colOff>266700</xdr:colOff>
      <xdr:row>66</xdr:row>
      <xdr:rowOff>123825</xdr:rowOff>
    </xdr:to>
    <xdr:sp>
      <xdr:nvSpPr>
        <xdr:cNvPr id="17" name="AutoShape 25"/>
        <xdr:cNvSpPr>
          <a:spLocks/>
        </xdr:cNvSpPr>
      </xdr:nvSpPr>
      <xdr:spPr>
        <a:xfrm>
          <a:off x="4724400" y="12077700"/>
          <a:ext cx="209550" cy="104775"/>
        </a:xfrm>
        <a:prstGeom prst="leftArrow">
          <a:avLst/>
        </a:prstGeom>
        <a:solidFill>
          <a:srgbClr val="FFFFFF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75</xdr:row>
      <xdr:rowOff>152400</xdr:rowOff>
    </xdr:from>
    <xdr:to>
      <xdr:col>3</xdr:col>
      <xdr:colOff>552450</xdr:colOff>
      <xdr:row>75</xdr:row>
      <xdr:rowOff>276225</xdr:rowOff>
    </xdr:to>
    <xdr:sp>
      <xdr:nvSpPr>
        <xdr:cNvPr id="18" name="AutoShape 27"/>
        <xdr:cNvSpPr>
          <a:spLocks/>
        </xdr:cNvSpPr>
      </xdr:nvSpPr>
      <xdr:spPr>
        <a:xfrm rot="21480000">
          <a:off x="2609850" y="13763625"/>
          <a:ext cx="247650" cy="123825"/>
        </a:xfrm>
        <a:prstGeom prst="rightArrow">
          <a:avLst/>
        </a:prstGeom>
        <a:solidFill>
          <a:srgbClr val="FFFFFF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65</xdr:row>
      <xdr:rowOff>19050</xdr:rowOff>
    </xdr:from>
    <xdr:to>
      <xdr:col>6</xdr:col>
      <xdr:colOff>266700</xdr:colOff>
      <xdr:row>65</xdr:row>
      <xdr:rowOff>123825</xdr:rowOff>
    </xdr:to>
    <xdr:sp>
      <xdr:nvSpPr>
        <xdr:cNvPr id="19" name="AutoShape 28"/>
        <xdr:cNvSpPr>
          <a:spLocks/>
        </xdr:cNvSpPr>
      </xdr:nvSpPr>
      <xdr:spPr>
        <a:xfrm>
          <a:off x="4724400" y="11915775"/>
          <a:ext cx="209550" cy="104775"/>
        </a:xfrm>
        <a:prstGeom prst="leftArrow">
          <a:avLst/>
        </a:prstGeom>
        <a:solidFill>
          <a:srgbClr val="FFFFFF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45</xdr:row>
      <xdr:rowOff>19050</xdr:rowOff>
    </xdr:from>
    <xdr:to>
      <xdr:col>2</xdr:col>
      <xdr:colOff>333375</xdr:colOff>
      <xdr:row>45</xdr:row>
      <xdr:rowOff>123825</xdr:rowOff>
    </xdr:to>
    <xdr:sp>
      <xdr:nvSpPr>
        <xdr:cNvPr id="20" name="AutoShape 29"/>
        <xdr:cNvSpPr>
          <a:spLocks/>
        </xdr:cNvSpPr>
      </xdr:nvSpPr>
      <xdr:spPr>
        <a:xfrm>
          <a:off x="1771650" y="8039100"/>
          <a:ext cx="209550" cy="104775"/>
        </a:xfrm>
        <a:prstGeom prst="leftArrow">
          <a:avLst/>
        </a:prstGeom>
        <a:solidFill>
          <a:srgbClr val="FFFFFF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45</xdr:row>
      <xdr:rowOff>19050</xdr:rowOff>
    </xdr:from>
    <xdr:to>
      <xdr:col>2</xdr:col>
      <xdr:colOff>333375</xdr:colOff>
      <xdr:row>45</xdr:row>
      <xdr:rowOff>123825</xdr:rowOff>
    </xdr:to>
    <xdr:sp>
      <xdr:nvSpPr>
        <xdr:cNvPr id="21" name="AutoShape 30"/>
        <xdr:cNvSpPr>
          <a:spLocks/>
        </xdr:cNvSpPr>
      </xdr:nvSpPr>
      <xdr:spPr>
        <a:xfrm>
          <a:off x="1771650" y="8039100"/>
          <a:ext cx="209550" cy="104775"/>
        </a:xfrm>
        <a:prstGeom prst="leftArrow">
          <a:avLst/>
        </a:prstGeom>
        <a:solidFill>
          <a:srgbClr val="FFFFFF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29</xdr:row>
      <xdr:rowOff>19050</xdr:rowOff>
    </xdr:from>
    <xdr:to>
      <xdr:col>2</xdr:col>
      <xdr:colOff>333375</xdr:colOff>
      <xdr:row>29</xdr:row>
      <xdr:rowOff>123825</xdr:rowOff>
    </xdr:to>
    <xdr:sp>
      <xdr:nvSpPr>
        <xdr:cNvPr id="22" name="AutoShape 31"/>
        <xdr:cNvSpPr>
          <a:spLocks/>
        </xdr:cNvSpPr>
      </xdr:nvSpPr>
      <xdr:spPr>
        <a:xfrm>
          <a:off x="1771650" y="5305425"/>
          <a:ext cx="209550" cy="104775"/>
        </a:xfrm>
        <a:prstGeom prst="leftArrow">
          <a:avLst/>
        </a:prstGeom>
        <a:solidFill>
          <a:srgbClr val="FFFFFF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="89" zoomScaleNormal="89" zoomScalePageLayoutView="0" workbookViewId="0" topLeftCell="A1">
      <selection activeCell="I2" sqref="I2"/>
    </sheetView>
  </sheetViews>
  <sheetFormatPr defaultColWidth="9.140625" defaultRowHeight="12.75"/>
  <cols>
    <col min="1" max="1" width="15.28125" style="1" customWidth="1"/>
    <col min="2" max="2" width="9.421875" style="1" customWidth="1"/>
    <col min="3" max="3" width="9.8515625" style="1" customWidth="1"/>
    <col min="4" max="4" width="9.140625" style="1" customWidth="1"/>
    <col min="5" max="5" width="10.28125" style="1" customWidth="1"/>
    <col min="6" max="6" width="16.00390625" style="2" customWidth="1"/>
    <col min="7" max="7" width="17.140625" style="3" customWidth="1"/>
    <col min="8" max="16384" width="9.140625" style="3" customWidth="1"/>
  </cols>
  <sheetData>
    <row r="1" spans="1:7" ht="15.75">
      <c r="A1" s="355" t="s">
        <v>0</v>
      </c>
      <c r="B1" s="355"/>
      <c r="C1" s="355"/>
      <c r="D1" s="355"/>
      <c r="E1" s="355"/>
      <c r="F1" s="355"/>
      <c r="G1" s="355"/>
    </row>
    <row r="2" spans="1:7" ht="21" customHeight="1">
      <c r="A2" s="4" t="s">
        <v>1</v>
      </c>
      <c r="B2" s="356"/>
      <c r="C2" s="356"/>
      <c r="D2" s="356"/>
      <c r="E2" s="356"/>
      <c r="F2" s="356"/>
      <c r="G2" s="356"/>
    </row>
    <row r="3" spans="1:7" ht="12.75">
      <c r="A3" s="5" t="s">
        <v>2</v>
      </c>
      <c r="B3" s="357"/>
      <c r="C3" s="357"/>
      <c r="D3" s="357"/>
      <c r="E3" s="357"/>
      <c r="F3" s="357"/>
      <c r="G3" s="357"/>
    </row>
    <row r="4" spans="1:7" ht="12.75">
      <c r="A4" s="6"/>
      <c r="B4" s="6"/>
      <c r="C4" s="6"/>
      <c r="D4" s="6"/>
      <c r="E4" s="6"/>
      <c r="F4" s="6"/>
      <c r="G4" s="6"/>
    </row>
    <row r="5" spans="1:3" ht="12" customHeight="1">
      <c r="A5" s="7" t="s">
        <v>3</v>
      </c>
      <c r="B5" s="8"/>
      <c r="C5" s="9" t="s">
        <v>258</v>
      </c>
    </row>
    <row r="6" spans="2:3" ht="12" customHeight="1">
      <c r="B6" s="10"/>
      <c r="C6" s="11" t="s">
        <v>257</v>
      </c>
    </row>
    <row r="7" spans="2:6" ht="12" customHeight="1">
      <c r="B7" s="10"/>
      <c r="C7" s="9" t="s">
        <v>259</v>
      </c>
      <c r="D7" s="12"/>
      <c r="E7" s="12"/>
      <c r="F7" s="13"/>
    </row>
    <row r="8" spans="1:3" ht="12" customHeight="1">
      <c r="A8" s="14" t="s">
        <v>4</v>
      </c>
      <c r="B8" s="10"/>
      <c r="C8" s="9" t="s">
        <v>245</v>
      </c>
    </row>
    <row r="9" spans="1:3" ht="12" customHeight="1">
      <c r="A9" s="15" t="s">
        <v>5</v>
      </c>
      <c r="B9" s="10"/>
      <c r="C9" s="11" t="s">
        <v>244</v>
      </c>
    </row>
    <row r="10" spans="2:7" ht="12" customHeight="1">
      <c r="B10" s="10"/>
      <c r="C10" s="11" t="s">
        <v>246</v>
      </c>
      <c r="D10" s="12"/>
      <c r="E10" s="12"/>
      <c r="F10" s="13"/>
      <c r="G10" s="16"/>
    </row>
    <row r="11" spans="2:7" ht="12" customHeight="1">
      <c r="B11" s="10"/>
      <c r="C11" s="11" t="s">
        <v>247</v>
      </c>
      <c r="D11" s="12"/>
      <c r="E11" s="12"/>
      <c r="F11" s="13"/>
      <c r="G11" s="16"/>
    </row>
    <row r="12" spans="2:7" ht="12" customHeight="1">
      <c r="B12" s="10"/>
      <c r="C12" s="11" t="s">
        <v>248</v>
      </c>
      <c r="D12" s="12"/>
      <c r="E12" s="12"/>
      <c r="F12" s="13"/>
      <c r="G12" s="16"/>
    </row>
    <row r="13" spans="2:7" ht="12" customHeight="1">
      <c r="B13" s="17"/>
      <c r="C13" s="11"/>
      <c r="D13" s="12"/>
      <c r="E13" s="12"/>
      <c r="F13" s="13"/>
      <c r="G13" s="16"/>
    </row>
    <row r="14" spans="2:7" ht="5.25" customHeight="1">
      <c r="B14" s="13"/>
      <c r="C14" s="18"/>
      <c r="D14" s="12"/>
      <c r="E14" s="12"/>
      <c r="F14" s="13"/>
      <c r="G14" s="16"/>
    </row>
    <row r="15" spans="1:7" ht="12.75" customHeight="1">
      <c r="A15" s="7" t="s">
        <v>6</v>
      </c>
      <c r="B15" s="358"/>
      <c r="C15" s="358"/>
      <c r="D15" s="358"/>
      <c r="E15" s="358"/>
      <c r="F15" s="358"/>
      <c r="G15" s="358"/>
    </row>
    <row r="16" spans="1:7" ht="12.75">
      <c r="A16" s="7"/>
      <c r="B16" s="358"/>
      <c r="C16" s="358"/>
      <c r="D16" s="358"/>
      <c r="E16" s="358"/>
      <c r="F16" s="358"/>
      <c r="G16" s="358"/>
    </row>
    <row r="17" spans="1:7" ht="8.25" customHeight="1">
      <c r="A17" s="7"/>
      <c r="B17" s="19"/>
      <c r="C17" s="12"/>
      <c r="D17" s="12"/>
      <c r="E17" s="12"/>
      <c r="F17" s="13"/>
      <c r="G17" s="16"/>
    </row>
    <row r="18" spans="1:7" ht="12.75" customHeight="1">
      <c r="A18" s="9" t="s">
        <v>249</v>
      </c>
      <c r="B18" s="358"/>
      <c r="C18" s="358"/>
      <c r="D18" s="358"/>
      <c r="E18" s="358"/>
      <c r="F18" s="358"/>
      <c r="G18" s="358"/>
    </row>
    <row r="19" spans="1:7" ht="8.25" customHeight="1">
      <c r="A19" s="9"/>
      <c r="C19" s="6"/>
      <c r="D19" s="6"/>
      <c r="E19" s="6"/>
      <c r="F19" s="6"/>
      <c r="G19" s="6"/>
    </row>
    <row r="20" spans="1:7" ht="12.75">
      <c r="A20" s="9" t="s">
        <v>7</v>
      </c>
      <c r="C20" s="20"/>
      <c r="D20" s="21"/>
      <c r="E20" s="22" t="s">
        <v>8</v>
      </c>
      <c r="F20" s="23"/>
      <c r="G20" s="16"/>
    </row>
    <row r="21" spans="1:7" ht="8.25" customHeight="1">
      <c r="A21" s="9"/>
      <c r="C21" s="24"/>
      <c r="D21" s="12"/>
      <c r="E21" s="12"/>
      <c r="F21" s="13"/>
      <c r="G21" s="16"/>
    </row>
    <row r="22" spans="1:7" ht="12.75">
      <c r="A22" s="25"/>
      <c r="C22" s="26"/>
      <c r="D22" s="12"/>
      <c r="E22" s="27"/>
      <c r="F22" s="13"/>
      <c r="G22" s="16"/>
    </row>
    <row r="23" spans="1:7" ht="12" customHeight="1">
      <c r="A23" s="9" t="s">
        <v>250</v>
      </c>
      <c r="C23" s="26"/>
      <c r="D23" s="12"/>
      <c r="E23" s="359"/>
      <c r="F23" s="359"/>
      <c r="G23" s="359"/>
    </row>
    <row r="24" spans="1:7" ht="12" customHeight="1">
      <c r="A24" s="9"/>
      <c r="C24" s="26"/>
      <c r="D24" s="12"/>
      <c r="E24" s="28"/>
      <c r="F24" s="28"/>
      <c r="G24" s="28"/>
    </row>
    <row r="25" spans="1:7" ht="7.5" customHeight="1">
      <c r="A25" s="29"/>
      <c r="B25" s="30"/>
      <c r="C25" s="31"/>
      <c r="D25" s="32"/>
      <c r="E25" s="33"/>
      <c r="F25" s="33"/>
      <c r="G25" s="33"/>
    </row>
    <row r="26" spans="1:6" ht="12.75">
      <c r="A26" s="25"/>
      <c r="B26" s="18"/>
      <c r="C26" s="12"/>
      <c r="D26" s="18"/>
      <c r="E26" s="12"/>
      <c r="F26" s="34"/>
    </row>
    <row r="27" spans="1:7" ht="12.75">
      <c r="A27" s="351" t="s">
        <v>9</v>
      </c>
      <c r="B27" s="351"/>
      <c r="C27" s="351"/>
      <c r="D27" s="351"/>
      <c r="E27" s="351"/>
      <c r="F27" s="351"/>
      <c r="G27" s="36" t="s">
        <v>10</v>
      </c>
    </row>
    <row r="28" spans="1:7" ht="12.75" customHeight="1">
      <c r="A28" s="352" t="s">
        <v>11</v>
      </c>
      <c r="B28" s="37" t="s">
        <v>12</v>
      </c>
      <c r="C28" s="24"/>
      <c r="D28" s="28"/>
      <c r="E28" s="24"/>
      <c r="F28" s="38">
        <f>'All. Res'!G12</f>
        <v>0</v>
      </c>
      <c r="G28" s="39" t="s">
        <v>13</v>
      </c>
    </row>
    <row r="29" spans="1:7" ht="13.5" customHeight="1">
      <c r="A29" s="352"/>
      <c r="B29" s="37" t="s">
        <v>14</v>
      </c>
      <c r="C29" s="24"/>
      <c r="D29" s="24"/>
      <c r="E29" s="24"/>
      <c r="F29" s="40">
        <f>'All. Res'!G18</f>
        <v>0</v>
      </c>
      <c r="G29" s="41"/>
    </row>
    <row r="30" spans="1:7" ht="12.75">
      <c r="A30" s="352"/>
      <c r="B30" s="42"/>
      <c r="C30" s="43"/>
      <c r="D30" s="43"/>
      <c r="E30" s="42" t="s">
        <v>15</v>
      </c>
      <c r="F30" s="44">
        <f>SUM(F28:F29)</f>
        <v>0</v>
      </c>
      <c r="G30" s="41"/>
    </row>
    <row r="31" spans="1:7" ht="8.25" customHeight="1">
      <c r="A31" s="45"/>
      <c r="B31" s="46"/>
      <c r="G31" s="41"/>
    </row>
    <row r="32" spans="1:7" ht="12.75" customHeight="1">
      <c r="A32" s="353" t="s">
        <v>16</v>
      </c>
      <c r="B32" s="47" t="s">
        <v>12</v>
      </c>
      <c r="C32" s="48"/>
      <c r="D32" s="48"/>
      <c r="E32" s="48"/>
      <c r="F32" s="49">
        <f>'All. Res'!G28</f>
        <v>0</v>
      </c>
      <c r="G32" s="41"/>
    </row>
    <row r="33" spans="1:7" ht="12.75">
      <c r="A33" s="353"/>
      <c r="B33" s="37" t="s">
        <v>14</v>
      </c>
      <c r="C33" s="24"/>
      <c r="D33" s="24"/>
      <c r="E33" s="24"/>
      <c r="F33" s="40">
        <f>'All. Res'!G34</f>
        <v>0</v>
      </c>
      <c r="G33" s="41"/>
    </row>
    <row r="34" spans="1:7" ht="12.75">
      <c r="A34" s="353"/>
      <c r="B34" s="50"/>
      <c r="C34" s="43"/>
      <c r="D34" s="43"/>
      <c r="E34" s="51" t="s">
        <v>15</v>
      </c>
      <c r="F34" s="44">
        <f>SUM(F32:F33)</f>
        <v>0</v>
      </c>
      <c r="G34" s="41"/>
    </row>
    <row r="35" spans="1:7" ht="8.25" customHeight="1">
      <c r="A35" s="45"/>
      <c r="B35" s="52"/>
      <c r="G35" s="41"/>
    </row>
    <row r="36" spans="1:7" ht="12.75" customHeight="1">
      <c r="A36" s="353" t="s">
        <v>17</v>
      </c>
      <c r="B36" s="47" t="s">
        <v>12</v>
      </c>
      <c r="C36" s="48"/>
      <c r="D36" s="48"/>
      <c r="E36" s="48"/>
      <c r="F36" s="49">
        <f>'All. Res'!G44</f>
        <v>0</v>
      </c>
      <c r="G36" s="41"/>
    </row>
    <row r="37" spans="1:7" ht="12.75">
      <c r="A37" s="353"/>
      <c r="B37" s="37" t="s">
        <v>14</v>
      </c>
      <c r="C37" s="24"/>
      <c r="D37" s="24"/>
      <c r="E37" s="24"/>
      <c r="F37" s="40">
        <f>'All. Res'!G50</f>
        <v>0</v>
      </c>
      <c r="G37" s="41"/>
    </row>
    <row r="38" spans="1:7" ht="12.75">
      <c r="A38" s="353"/>
      <c r="B38" s="50"/>
      <c r="C38" s="43"/>
      <c r="D38" s="43"/>
      <c r="E38" s="51" t="s">
        <v>15</v>
      </c>
      <c r="F38" s="44">
        <f>SUM(F36:F37)</f>
        <v>0</v>
      </c>
      <c r="G38" s="41"/>
    </row>
    <row r="39" spans="1:7" ht="8.25" customHeight="1">
      <c r="A39" s="45"/>
      <c r="B39" s="9"/>
      <c r="G39" s="41"/>
    </row>
    <row r="40" spans="5:7" ht="12.75">
      <c r="E40" s="53" t="s">
        <v>15</v>
      </c>
      <c r="F40" s="54" t="e">
        <f>SUM(F30,F34,F38,#REF!)</f>
        <v>#REF!</v>
      </c>
      <c r="G40" s="41"/>
    </row>
    <row r="41" spans="5:7" ht="12.75">
      <c r="E41" s="55"/>
      <c r="F41" s="56"/>
      <c r="G41" s="41"/>
    </row>
    <row r="42" spans="1:7" ht="12.75">
      <c r="A42" s="351" t="s">
        <v>18</v>
      </c>
      <c r="B42" s="351"/>
      <c r="C42" s="351"/>
      <c r="D42" s="351"/>
      <c r="E42" s="351"/>
      <c r="F42" s="351"/>
      <c r="G42" s="41"/>
    </row>
    <row r="43" spans="1:7" ht="12.75">
      <c r="A43" s="57" t="s">
        <v>19</v>
      </c>
      <c r="B43" s="58" t="s">
        <v>20</v>
      </c>
      <c r="C43" s="59"/>
      <c r="D43" s="59"/>
      <c r="E43" s="55"/>
      <c r="F43" s="60" t="e">
        <f>+'All. Res'!G65</f>
        <v>#DIV/0!</v>
      </c>
      <c r="G43" s="41"/>
    </row>
    <row r="44" spans="1:7" ht="12.75">
      <c r="A44" s="61" t="s">
        <v>21</v>
      </c>
      <c r="B44" s="58" t="s">
        <v>22</v>
      </c>
      <c r="C44" s="59"/>
      <c r="D44" s="59"/>
      <c r="E44" s="59"/>
      <c r="F44" s="38">
        <f>+'All. Res'!G72</f>
        <v>0</v>
      </c>
      <c r="G44" s="41"/>
    </row>
    <row r="45" spans="1:7" ht="12.75">
      <c r="A45" s="61" t="s">
        <v>21</v>
      </c>
      <c r="B45" s="58" t="s">
        <v>23</v>
      </c>
      <c r="C45" s="59"/>
      <c r="D45" s="59"/>
      <c r="E45" s="59"/>
      <c r="F45" s="38">
        <f>+'All. Res'!G75</f>
        <v>0</v>
      </c>
      <c r="G45" s="41"/>
    </row>
    <row r="46" spans="1:7" ht="12.75">
      <c r="A46" s="62"/>
      <c r="B46" s="63"/>
      <c r="C46" s="59"/>
      <c r="D46" s="59"/>
      <c r="E46" s="64" t="s">
        <v>15</v>
      </c>
      <c r="F46" s="65" t="e">
        <f>SUM(F43:F45)</f>
        <v>#DIV/0!</v>
      </c>
      <c r="G46" s="41"/>
    </row>
    <row r="47" spans="1:2" ht="12.75">
      <c r="A47" s="25"/>
      <c r="B47" s="62"/>
    </row>
    <row r="48" spans="4:7" ht="12.75">
      <c r="D48" s="354" t="s">
        <v>24</v>
      </c>
      <c r="E48" s="354"/>
      <c r="F48" s="66" t="e">
        <f>SUM(F28,F32,F36,#REF!)</f>
        <v>#REF!</v>
      </c>
      <c r="G48" s="67">
        <f>+IF(B9=0,0,F48*2)</f>
        <v>0</v>
      </c>
    </row>
    <row r="49" spans="4:7" ht="12.75">
      <c r="D49" s="350" t="s">
        <v>25</v>
      </c>
      <c r="E49" s="350"/>
      <c r="F49" s="68" t="e">
        <f>SUM(F29,F33,F37,#REF!)</f>
        <v>#REF!</v>
      </c>
      <c r="G49" s="69">
        <f>+IF(B9=0,0,F49*2)</f>
        <v>0</v>
      </c>
    </row>
    <row r="50" spans="4:7" ht="12.75">
      <c r="D50" s="350" t="s">
        <v>26</v>
      </c>
      <c r="E50" s="350"/>
      <c r="F50" s="68" t="e">
        <f>+F46</f>
        <v>#DIV/0!</v>
      </c>
      <c r="G50" s="69">
        <f>+IF(B9=0,0,F50*2)</f>
        <v>0</v>
      </c>
    </row>
    <row r="51" spans="4:7" ht="16.5" customHeight="1">
      <c r="D51" s="70"/>
      <c r="E51" s="71" t="s">
        <v>27</v>
      </c>
      <c r="F51" s="72" t="e">
        <f>SUM(F48:F50)</f>
        <v>#REF!</v>
      </c>
      <c r="G51" s="73"/>
    </row>
    <row r="52" spans="5:7" ht="18.75" customHeight="1">
      <c r="E52" s="74" t="s">
        <v>253</v>
      </c>
      <c r="F52" s="75"/>
      <c r="G52" s="76">
        <f>SUM(G48:G51)</f>
        <v>0</v>
      </c>
    </row>
    <row r="54" spans="1:7" ht="6.75" customHeight="1">
      <c r="A54" s="77"/>
      <c r="B54" s="78"/>
      <c r="C54" s="78"/>
      <c r="D54" s="78"/>
      <c r="E54" s="78"/>
      <c r="F54" s="79"/>
      <c r="G54" s="80"/>
    </row>
    <row r="55" spans="1:7" ht="6.75" customHeight="1">
      <c r="A55" s="24"/>
      <c r="B55" s="59"/>
      <c r="C55" s="59"/>
      <c r="D55" s="59"/>
      <c r="E55" s="59"/>
      <c r="F55" s="81"/>
      <c r="G55" s="63"/>
    </row>
    <row r="56" spans="1:7" ht="6.75" customHeight="1">
      <c r="A56" s="24"/>
      <c r="B56" s="59"/>
      <c r="C56" s="59"/>
      <c r="D56" s="59"/>
      <c r="E56" s="59"/>
      <c r="F56" s="81"/>
      <c r="G56" s="63"/>
    </row>
    <row r="57" spans="1:7" ht="15.75">
      <c r="A57" s="82" t="s">
        <v>28</v>
      </c>
      <c r="B57" s="59"/>
      <c r="C57" s="59"/>
      <c r="D57" s="59"/>
      <c r="E57" s="59"/>
      <c r="F57" s="81"/>
      <c r="G57" s="63"/>
    </row>
    <row r="58" ht="12.75">
      <c r="A58" s="12"/>
    </row>
    <row r="59" spans="1:7" ht="12.75">
      <c r="A59" s="83" t="s">
        <v>29</v>
      </c>
      <c r="B59" s="84"/>
      <c r="E59" s="83" t="s">
        <v>30</v>
      </c>
      <c r="F59" s="85"/>
      <c r="G59" s="86"/>
    </row>
    <row r="60" spans="1:7" ht="12.75">
      <c r="A60" s="12"/>
      <c r="F60" s="81"/>
      <c r="G60" s="63"/>
    </row>
  </sheetData>
  <sheetProtection selectLockedCells="1" selectUnlockedCells="1"/>
  <mergeCells count="14">
    <mergeCell ref="A1:G1"/>
    <mergeCell ref="B2:G2"/>
    <mergeCell ref="B3:G3"/>
    <mergeCell ref="B15:G16"/>
    <mergeCell ref="B18:G18"/>
    <mergeCell ref="E23:G23"/>
    <mergeCell ref="D49:E49"/>
    <mergeCell ref="D50:E50"/>
    <mergeCell ref="A27:F27"/>
    <mergeCell ref="A28:A30"/>
    <mergeCell ref="A32:A34"/>
    <mergeCell ref="A36:A38"/>
    <mergeCell ref="A42:F42"/>
    <mergeCell ref="D48:E48"/>
  </mergeCells>
  <printOptions horizontalCentered="1"/>
  <pageMargins left="0.7875" right="0.7875" top="0.32013888888888886" bottom="0.034722222222222224" header="0.5118055555555555" footer="0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1.140625" style="0" customWidth="1"/>
    <col min="2" max="2" width="14.28125" style="0" customWidth="1"/>
    <col min="3" max="3" width="12.28125" style="0" customWidth="1"/>
    <col min="4" max="4" width="12.7109375" style="0" customWidth="1"/>
    <col min="5" max="5" width="12.57421875" style="0" customWidth="1"/>
    <col min="6" max="6" width="14.57421875" style="0" customWidth="1"/>
    <col min="7" max="7" width="9.28125" style="0" customWidth="1"/>
  </cols>
  <sheetData>
    <row r="1" spans="1:7" s="87" customFormat="1" ht="15.75">
      <c r="A1" s="368" t="s">
        <v>31</v>
      </c>
      <c r="B1" s="368"/>
      <c r="C1" s="368"/>
      <c r="D1" s="368"/>
      <c r="E1" s="368"/>
      <c r="F1" s="368"/>
      <c r="G1" s="368"/>
    </row>
    <row r="2" spans="1:7" ht="12.75">
      <c r="A2" s="35" t="s">
        <v>2</v>
      </c>
      <c r="B2" s="88">
        <f>Scheda!$B$3</f>
        <v>0</v>
      </c>
      <c r="C2" s="89"/>
      <c r="D2" s="89"/>
      <c r="E2" s="89"/>
      <c r="F2" s="89"/>
      <c r="G2" s="89"/>
    </row>
    <row r="3" spans="1:7" ht="12.75">
      <c r="A3" s="369"/>
      <c r="B3" s="369"/>
      <c r="C3" s="369"/>
      <c r="D3" s="369"/>
      <c r="E3" s="369"/>
      <c r="F3" s="369"/>
      <c r="G3" s="369"/>
    </row>
    <row r="5" spans="1:7" s="3" customFormat="1" ht="12.75">
      <c r="A5" s="370" t="s">
        <v>32</v>
      </c>
      <c r="B5" s="370"/>
      <c r="C5" s="370"/>
      <c r="D5" s="370"/>
      <c r="E5" s="370"/>
      <c r="F5" s="370"/>
      <c r="G5" s="370"/>
    </row>
    <row r="6" spans="1:7" s="3" customFormat="1" ht="12.75">
      <c r="A6" s="371" t="s">
        <v>33</v>
      </c>
      <c r="B6" s="371"/>
      <c r="C6" s="371"/>
      <c r="D6" s="371"/>
      <c r="E6" s="371"/>
      <c r="F6" s="371"/>
      <c r="G6" s="371"/>
    </row>
    <row r="7" spans="1:7" s="92" customFormat="1" ht="12">
      <c r="A7" s="91"/>
      <c r="B7" s="91"/>
      <c r="C7" s="91"/>
      <c r="D7" s="91"/>
      <c r="E7" s="91"/>
      <c r="F7" s="91"/>
      <c r="G7" s="91"/>
    </row>
    <row r="9" spans="1:6" s="93" customFormat="1" ht="15">
      <c r="A9" s="372" t="s">
        <v>34</v>
      </c>
      <c r="B9" s="372"/>
      <c r="C9" s="372"/>
      <c r="D9" s="372"/>
      <c r="E9" s="372"/>
      <c r="F9" s="372"/>
    </row>
    <row r="10" spans="1:8" s="97" customFormat="1" ht="15.75" customHeight="1">
      <c r="A10" s="94" t="s">
        <v>35</v>
      </c>
      <c r="B10" s="94"/>
      <c r="C10" s="94" t="s">
        <v>36</v>
      </c>
      <c r="D10" s="94"/>
      <c r="E10" s="94" t="s">
        <v>37</v>
      </c>
      <c r="F10" s="94" t="s">
        <v>38</v>
      </c>
      <c r="G10" s="95" t="s">
        <v>39</v>
      </c>
      <c r="H10" s="96"/>
    </row>
    <row r="11" spans="1:7" s="97" customFormat="1" ht="12.75">
      <c r="A11" s="98" t="s">
        <v>40</v>
      </c>
      <c r="B11" s="94" t="s">
        <v>41</v>
      </c>
      <c r="C11" s="98" t="s">
        <v>42</v>
      </c>
      <c r="D11" s="94" t="s">
        <v>43</v>
      </c>
      <c r="E11" s="98" t="s">
        <v>44</v>
      </c>
      <c r="F11" s="98" t="s">
        <v>45</v>
      </c>
      <c r="G11" s="3"/>
    </row>
    <row r="12" spans="1:7" s="97" customFormat="1" ht="12.75">
      <c r="A12" s="94" t="s">
        <v>46</v>
      </c>
      <c r="B12" s="94" t="s">
        <v>47</v>
      </c>
      <c r="C12" s="98" t="s">
        <v>48</v>
      </c>
      <c r="D12" s="94" t="s">
        <v>49</v>
      </c>
      <c r="E12" s="98" t="s">
        <v>50</v>
      </c>
      <c r="F12" s="98" t="s">
        <v>51</v>
      </c>
      <c r="G12" s="3"/>
    </row>
    <row r="13" spans="1:7" s="97" customFormat="1" ht="16.5" customHeight="1">
      <c r="A13" s="99"/>
      <c r="B13" s="100"/>
      <c r="C13" s="101" t="s">
        <v>52</v>
      </c>
      <c r="D13" s="99"/>
      <c r="E13" s="101" t="s">
        <v>53</v>
      </c>
      <c r="F13" s="101" t="s">
        <v>54</v>
      </c>
      <c r="G13" s="3"/>
    </row>
    <row r="14" spans="1:7" s="97" customFormat="1" ht="12.75">
      <c r="A14" s="102">
        <v>1</v>
      </c>
      <c r="B14" s="103">
        <v>2</v>
      </c>
      <c r="C14" s="103">
        <v>3</v>
      </c>
      <c r="D14" s="102" t="s">
        <v>55</v>
      </c>
      <c r="E14" s="102">
        <v>5</v>
      </c>
      <c r="F14" s="102" t="s">
        <v>56</v>
      </c>
      <c r="G14" s="3"/>
    </row>
    <row r="15" spans="1:7" s="97" customFormat="1" ht="12.75">
      <c r="A15" s="104" t="s">
        <v>57</v>
      </c>
      <c r="B15" s="105"/>
      <c r="C15" s="106"/>
      <c r="D15" s="107" t="e">
        <f>C15/C20</f>
        <v>#DIV/0!</v>
      </c>
      <c r="E15" s="108">
        <v>0</v>
      </c>
      <c r="F15" s="109" t="e">
        <f>D15*E15</f>
        <v>#DIV/0!</v>
      </c>
      <c r="G15" s="3"/>
    </row>
    <row r="16" spans="1:7" s="97" customFormat="1" ht="12.75">
      <c r="A16" s="104" t="s">
        <v>58</v>
      </c>
      <c r="B16" s="105"/>
      <c r="C16" s="106"/>
      <c r="D16" s="107" t="e">
        <f>C16/C20</f>
        <v>#DIV/0!</v>
      </c>
      <c r="E16" s="108">
        <v>5</v>
      </c>
      <c r="F16" s="109" t="e">
        <f>D16*E16</f>
        <v>#DIV/0!</v>
      </c>
      <c r="G16" s="3"/>
    </row>
    <row r="17" spans="1:7" s="97" customFormat="1" ht="12.75">
      <c r="A17" s="104" t="s">
        <v>59</v>
      </c>
      <c r="B17" s="105"/>
      <c r="C17" s="106"/>
      <c r="D17" s="107" t="e">
        <f>C17/C20</f>
        <v>#DIV/0!</v>
      </c>
      <c r="E17" s="108">
        <v>15</v>
      </c>
      <c r="F17" s="109" t="e">
        <f>D17*E17</f>
        <v>#DIV/0!</v>
      </c>
      <c r="G17" s="3"/>
    </row>
    <row r="18" spans="1:7" s="97" customFormat="1" ht="12.75">
      <c r="A18" s="104" t="s">
        <v>60</v>
      </c>
      <c r="B18" s="105"/>
      <c r="C18" s="106"/>
      <c r="D18" s="107" t="e">
        <f>C18/C20</f>
        <v>#DIV/0!</v>
      </c>
      <c r="E18" s="108">
        <v>30</v>
      </c>
      <c r="F18" s="109" t="e">
        <f>D18*E18</f>
        <v>#DIV/0!</v>
      </c>
      <c r="G18" s="3"/>
    </row>
    <row r="19" spans="1:7" s="97" customFormat="1" ht="12.75">
      <c r="A19" s="104" t="s">
        <v>61</v>
      </c>
      <c r="B19" s="105"/>
      <c r="C19" s="106"/>
      <c r="D19" s="107" t="e">
        <f>C19/C20</f>
        <v>#DIV/0!</v>
      </c>
      <c r="E19" s="108">
        <v>50</v>
      </c>
      <c r="F19" s="110" t="e">
        <f>D19*E19</f>
        <v>#DIV/0!</v>
      </c>
      <c r="G19" s="3"/>
    </row>
    <row r="20" spans="1:7" s="97" customFormat="1" ht="12.75">
      <c r="A20" s="3"/>
      <c r="B20" s="2" t="s">
        <v>62</v>
      </c>
      <c r="C20" s="111">
        <f>SUM(C15:C19)</f>
        <v>0</v>
      </c>
      <c r="D20" s="3"/>
      <c r="E20" s="3"/>
      <c r="F20" s="112" t="s">
        <v>63</v>
      </c>
      <c r="G20" s="113" t="e">
        <f>SUM(F15:F19)</f>
        <v>#DIV/0!</v>
      </c>
    </row>
    <row r="24" spans="1:7" s="3" customFormat="1" ht="12.75">
      <c r="A24" s="365" t="s">
        <v>64</v>
      </c>
      <c r="B24" s="365"/>
      <c r="C24" s="365"/>
      <c r="D24" s="365"/>
      <c r="E24" s="365"/>
      <c r="F24" s="365"/>
      <c r="G24" s="114"/>
    </row>
    <row r="25" spans="1:7" s="119" customFormat="1" ht="18.75" customHeight="1">
      <c r="A25" s="115" t="s">
        <v>65</v>
      </c>
      <c r="B25" s="116"/>
      <c r="C25" s="117">
        <f>+C20</f>
        <v>0</v>
      </c>
      <c r="D25" s="94" t="s">
        <v>66</v>
      </c>
      <c r="E25" s="118"/>
      <c r="F25" s="118"/>
      <c r="G25" s="95" t="s">
        <v>39</v>
      </c>
    </row>
    <row r="26" spans="1:6" s="119" customFormat="1" ht="12.75">
      <c r="A26" s="62"/>
      <c r="B26" s="62"/>
      <c r="C26" s="120"/>
      <c r="D26" s="98" t="s">
        <v>67</v>
      </c>
      <c r="E26" s="94" t="s">
        <v>68</v>
      </c>
      <c r="F26" s="94" t="s">
        <v>69</v>
      </c>
    </row>
    <row r="27" spans="1:6" s="119" customFormat="1" ht="12.75">
      <c r="A27" s="121" t="s">
        <v>70</v>
      </c>
      <c r="B27" s="122"/>
      <c r="C27" s="123"/>
      <c r="D27" s="124" t="s">
        <v>71</v>
      </c>
      <c r="E27" s="98" t="s">
        <v>72</v>
      </c>
      <c r="F27" s="94" t="s">
        <v>73</v>
      </c>
    </row>
    <row r="28" spans="1:6" s="119" customFormat="1" ht="12.75">
      <c r="A28" s="125"/>
      <c r="B28" s="62"/>
      <c r="C28" s="120"/>
      <c r="D28" s="98" t="s">
        <v>74</v>
      </c>
      <c r="E28" s="126" t="s">
        <v>75</v>
      </c>
      <c r="F28" s="94" t="s">
        <v>53</v>
      </c>
    </row>
    <row r="29" spans="1:6" s="119" customFormat="1" ht="15" customHeight="1">
      <c r="A29" s="127" t="s">
        <v>76</v>
      </c>
      <c r="B29" s="128"/>
      <c r="C29" s="129" t="e">
        <f>C27/C25*100</f>
        <v>#DIV/0!</v>
      </c>
      <c r="D29" s="126" t="str">
        <f>+A29</f>
        <v>(Snr : Su) x 100</v>
      </c>
      <c r="E29" s="118"/>
      <c r="F29" s="118"/>
    </row>
    <row r="30" spans="1:6" s="119" customFormat="1" ht="12.75">
      <c r="A30" s="125"/>
      <c r="B30" s="125"/>
      <c r="C30" s="125"/>
      <c r="D30" s="108" t="s">
        <v>77</v>
      </c>
      <c r="E30" s="130">
        <v>0</v>
      </c>
      <c r="F30" s="131" t="e">
        <f>IF(C29&lt;=50,0,0)</f>
        <v>#DIV/0!</v>
      </c>
    </row>
    <row r="31" spans="1:8" s="119" customFormat="1" ht="12.75">
      <c r="A31" s="125"/>
      <c r="B31" s="132" t="e">
        <f>IF(C29&gt;50,10,0)</f>
        <v>#DIV/0!</v>
      </c>
      <c r="C31" s="133" t="e">
        <f>+IF(C29&lt;75,0,10)</f>
        <v>#DIV/0!</v>
      </c>
      <c r="D31" s="108" t="s">
        <v>78</v>
      </c>
      <c r="E31" s="130">
        <v>10</v>
      </c>
      <c r="F31" s="131" t="e">
        <f>+B31-C31</f>
        <v>#DIV/0!</v>
      </c>
      <c r="G31" s="132"/>
      <c r="H31" s="134"/>
    </row>
    <row r="32" spans="1:8" s="119" customFormat="1" ht="12.75">
      <c r="A32" s="125"/>
      <c r="B32" s="132" t="e">
        <f>IF(C29&gt;75,20,0)</f>
        <v>#DIV/0!</v>
      </c>
      <c r="C32" s="133" t="e">
        <f>+IF(C29&lt;=100,0,20)</f>
        <v>#DIV/0!</v>
      </c>
      <c r="D32" s="108" t="s">
        <v>79</v>
      </c>
      <c r="E32" s="130">
        <v>20</v>
      </c>
      <c r="F32" s="131" t="e">
        <f>+B32-C32</f>
        <v>#DIV/0!</v>
      </c>
      <c r="G32" s="132"/>
      <c r="H32" s="134"/>
    </row>
    <row r="33" spans="1:7" s="119" customFormat="1" ht="12.75">
      <c r="A33" s="125"/>
      <c r="B33" s="125"/>
      <c r="C33" s="125"/>
      <c r="D33" s="108" t="s">
        <v>80</v>
      </c>
      <c r="E33" s="130">
        <v>30</v>
      </c>
      <c r="F33" s="135" t="e">
        <f>IF(C29&gt;100,30,0)</f>
        <v>#DIV/0!</v>
      </c>
      <c r="G33" s="125"/>
    </row>
    <row r="34" spans="6:7" s="119" customFormat="1" ht="12.75">
      <c r="F34" s="112" t="s">
        <v>81</v>
      </c>
      <c r="G34" s="136" t="e">
        <f>SUM(F30:F33)</f>
        <v>#DIV/0!</v>
      </c>
    </row>
    <row r="38" spans="1:7" s="3" customFormat="1" ht="15.75" customHeight="1">
      <c r="A38" s="366" t="s">
        <v>82</v>
      </c>
      <c r="B38" s="366"/>
      <c r="C38" s="366"/>
      <c r="D38" s="137" t="s">
        <v>83</v>
      </c>
      <c r="E38" s="366" t="s">
        <v>84</v>
      </c>
      <c r="F38" s="366"/>
      <c r="G38" s="366"/>
    </row>
    <row r="39" spans="1:7" s="3" customFormat="1" ht="17.25" customHeight="1">
      <c r="A39" s="367" t="s">
        <v>85</v>
      </c>
      <c r="B39" s="367"/>
      <c r="C39" s="367"/>
      <c r="E39" s="367" t="s">
        <v>86</v>
      </c>
      <c r="F39" s="367"/>
      <c r="G39" s="367"/>
    </row>
    <row r="40" spans="1:7" s="3" customFormat="1" ht="12.75">
      <c r="A40" s="138"/>
      <c r="B40" s="59"/>
      <c r="C40" s="139" t="s">
        <v>87</v>
      </c>
      <c r="E40" s="140"/>
      <c r="F40" s="59"/>
      <c r="G40" s="141" t="s">
        <v>87</v>
      </c>
    </row>
    <row r="41" spans="1:7" s="3" customFormat="1" ht="12.75">
      <c r="A41" s="142" t="s">
        <v>88</v>
      </c>
      <c r="B41" s="143" t="s">
        <v>89</v>
      </c>
      <c r="C41" s="144"/>
      <c r="E41" s="142" t="s">
        <v>90</v>
      </c>
      <c r="F41" s="143" t="s">
        <v>91</v>
      </c>
      <c r="G41" s="144"/>
    </row>
    <row r="42" spans="1:7" s="3" customFormat="1" ht="12.75">
      <c r="A42" s="142" t="s">
        <v>90</v>
      </c>
      <c r="B42" s="143" t="s">
        <v>91</v>
      </c>
      <c r="C42" s="144"/>
      <c r="E42" s="142" t="s">
        <v>92</v>
      </c>
      <c r="F42" s="143" t="s">
        <v>93</v>
      </c>
      <c r="G42" s="144"/>
    </row>
    <row r="43" spans="1:7" s="3" customFormat="1" ht="12.75">
      <c r="A43" s="142" t="s">
        <v>94</v>
      </c>
      <c r="B43" s="145" t="s">
        <v>95</v>
      </c>
      <c r="C43" s="146">
        <f>C42*0.6</f>
        <v>0</v>
      </c>
      <c r="D43" s="63"/>
      <c r="E43" s="142" t="s">
        <v>96</v>
      </c>
      <c r="F43" s="145" t="s">
        <v>95</v>
      </c>
      <c r="G43" s="146">
        <f>G42*0.6</f>
        <v>0</v>
      </c>
    </row>
    <row r="44" spans="1:7" s="3" customFormat="1" ht="12.75">
      <c r="A44" s="147" t="s">
        <v>97</v>
      </c>
      <c r="B44" s="148" t="s">
        <v>98</v>
      </c>
      <c r="C44" s="149">
        <f>SUM(C41,C43)</f>
        <v>0</v>
      </c>
      <c r="D44" s="63"/>
      <c r="E44" s="147" t="s">
        <v>99</v>
      </c>
      <c r="F44" s="148" t="s">
        <v>100</v>
      </c>
      <c r="G44" s="149">
        <f>SUM(G41,G43)</f>
        <v>0</v>
      </c>
    </row>
    <row r="45" spans="4:7" s="3" customFormat="1" ht="12.75">
      <c r="D45" s="63"/>
      <c r="E45" s="150"/>
      <c r="F45" s="150"/>
      <c r="G45" s="151"/>
    </row>
    <row r="46" s="3" customFormat="1" ht="12.75">
      <c r="D46" s="63"/>
    </row>
    <row r="47" s="3" customFormat="1" ht="12.75">
      <c r="D47" s="63"/>
    </row>
    <row r="48" spans="1:7" s="119" customFormat="1" ht="12.75">
      <c r="A48" s="152" t="s">
        <v>101</v>
      </c>
      <c r="E48" s="59"/>
      <c r="F48" s="63"/>
      <c r="G48" s="59"/>
    </row>
    <row r="49" spans="1:7" s="3" customFormat="1" ht="12.75">
      <c r="A49" s="12"/>
      <c r="B49" s="1"/>
      <c r="C49" s="1"/>
      <c r="D49" s="1"/>
      <c r="E49" s="59"/>
      <c r="F49" s="81"/>
      <c r="G49" s="153"/>
    </row>
    <row r="50" spans="1:7" s="3" customFormat="1" ht="12.75">
      <c r="A50" s="12"/>
      <c r="B50" s="1"/>
      <c r="C50" s="1"/>
      <c r="D50" s="1"/>
      <c r="E50" s="59"/>
      <c r="F50" s="81"/>
      <c r="G50" s="153"/>
    </row>
    <row r="51" spans="1:6" s="3" customFormat="1" ht="12.75">
      <c r="A51" s="12"/>
      <c r="B51" s="1"/>
      <c r="C51" s="1"/>
      <c r="D51" s="1"/>
      <c r="E51" s="1"/>
      <c r="F51" s="2"/>
    </row>
    <row r="52" spans="1:7" s="3" customFormat="1" ht="12.75">
      <c r="A52" s="83" t="s">
        <v>29</v>
      </c>
      <c r="B52" s="84"/>
      <c r="C52" s="1"/>
      <c r="D52" s="1"/>
      <c r="E52" s="83" t="s">
        <v>30</v>
      </c>
      <c r="F52" s="85"/>
      <c r="G52" s="86"/>
    </row>
    <row r="53" spans="1:7" s="3" customFormat="1" ht="12.75">
      <c r="A53" s="12"/>
      <c r="B53" s="1"/>
      <c r="C53" s="1"/>
      <c r="D53" s="1"/>
      <c r="E53" s="1"/>
      <c r="F53" s="81"/>
      <c r="G53" s="63"/>
    </row>
    <row r="54" spans="1:7" s="3" customFormat="1" ht="12.75">
      <c r="A54" s="12"/>
      <c r="B54" s="1"/>
      <c r="C54" s="1"/>
      <c r="D54" s="1"/>
      <c r="E54" s="1"/>
      <c r="F54" s="81"/>
      <c r="G54" s="63"/>
    </row>
    <row r="55" spans="5:7" s="119" customFormat="1" ht="12.75">
      <c r="E55" s="59"/>
      <c r="F55" s="63"/>
      <c r="G55" s="59"/>
    </row>
    <row r="56" spans="1:7" s="87" customFormat="1" ht="15.75">
      <c r="A56" s="368" t="s">
        <v>102</v>
      </c>
      <c r="B56" s="368"/>
      <c r="C56" s="368"/>
      <c r="D56" s="368"/>
      <c r="E56" s="368"/>
      <c r="F56" s="368"/>
      <c r="G56" s="368"/>
    </row>
    <row r="57" ht="12.75">
      <c r="A57" s="154"/>
    </row>
    <row r="58" spans="1:7" ht="12.75">
      <c r="A58" s="369"/>
      <c r="B58" s="369"/>
      <c r="C58" s="369"/>
      <c r="D58" s="369"/>
      <c r="E58" s="369"/>
      <c r="F58" s="369"/>
      <c r="G58" s="369"/>
    </row>
    <row r="59" spans="1:7" ht="12.75">
      <c r="A59" s="90"/>
      <c r="B59" s="81"/>
      <c r="C59" s="81"/>
      <c r="D59" s="81"/>
      <c r="E59" s="81"/>
      <c r="F59" s="81"/>
      <c r="G59" s="81"/>
    </row>
    <row r="60" spans="1:7" ht="12.75">
      <c r="A60" s="90"/>
      <c r="B60" s="81"/>
      <c r="C60" s="81"/>
      <c r="D60" s="81"/>
      <c r="E60" s="81"/>
      <c r="F60" s="81"/>
      <c r="G60" s="81"/>
    </row>
    <row r="61" spans="1:7" ht="12.75">
      <c r="A61" s="90"/>
      <c r="B61" s="81"/>
      <c r="C61" s="81"/>
      <c r="D61" s="155" t="s">
        <v>103</v>
      </c>
      <c r="E61" s="81"/>
      <c r="F61" s="81"/>
      <c r="G61" s="81"/>
    </row>
    <row r="62" spans="1:7" ht="12.75">
      <c r="A62" s="156" t="s">
        <v>104</v>
      </c>
      <c r="B62" s="157"/>
      <c r="C62" s="158" t="s">
        <v>105</v>
      </c>
      <c r="D62" s="159" t="e">
        <f>IF(B77&lt;5,0,0)</f>
        <v>#DIV/0!</v>
      </c>
      <c r="E62" s="1"/>
      <c r="F62" s="1"/>
      <c r="G62" s="81"/>
    </row>
    <row r="63" spans="1:7" ht="12.75">
      <c r="A63" s="156" t="s">
        <v>106</v>
      </c>
      <c r="B63" s="157"/>
      <c r="C63" s="158" t="s">
        <v>107</v>
      </c>
      <c r="D63" s="108" t="e">
        <f>IF((F63-E63)=0,0,5)</f>
        <v>#DIV/0!</v>
      </c>
      <c r="E63" s="160" t="e">
        <f>IF(B77&lt;=10,10,0)</f>
        <v>#DIV/0!</v>
      </c>
      <c r="F63" s="160" t="e">
        <f>IF(B77&gt;5,0,10)</f>
        <v>#DIV/0!</v>
      </c>
      <c r="G63" s="81"/>
    </row>
    <row r="64" spans="1:7" ht="12.75">
      <c r="A64" s="156" t="s">
        <v>108</v>
      </c>
      <c r="B64" s="157"/>
      <c r="C64" s="158" t="s">
        <v>109</v>
      </c>
      <c r="D64" s="108" t="e">
        <f>IF((F64-E64)=0,0,10)</f>
        <v>#DIV/0!</v>
      </c>
      <c r="E64" s="160" t="e">
        <f>IF(B77&lt;=15,10,0)</f>
        <v>#DIV/0!</v>
      </c>
      <c r="F64" s="160" t="e">
        <f>IF(B77&gt;10,0,10)</f>
        <v>#DIV/0!</v>
      </c>
      <c r="G64" s="81"/>
    </row>
    <row r="65" spans="1:7" ht="12.75">
      <c r="A65" s="156" t="s">
        <v>110</v>
      </c>
      <c r="B65" s="157"/>
      <c r="C65" s="158" t="s">
        <v>111</v>
      </c>
      <c r="D65" s="108" t="e">
        <f>IF((F65-E65)=0,0,15)</f>
        <v>#DIV/0!</v>
      </c>
      <c r="E65" s="160" t="e">
        <f>IF(B77&lt;=20,10,0)</f>
        <v>#DIV/0!</v>
      </c>
      <c r="F65" s="160" t="e">
        <f>IF(B77&gt;15,0,10)</f>
        <v>#DIV/0!</v>
      </c>
      <c r="G65" s="81"/>
    </row>
    <row r="66" spans="1:7" ht="12.75">
      <c r="A66" s="156" t="s">
        <v>112</v>
      </c>
      <c r="B66" s="161"/>
      <c r="C66" s="158" t="s">
        <v>113</v>
      </c>
      <c r="D66" s="108" t="e">
        <f>IF((F66-E66)=0,0,20)</f>
        <v>#DIV/0!</v>
      </c>
      <c r="E66" s="160" t="e">
        <f>IF(B77&lt;=25,10,0)</f>
        <v>#DIV/0!</v>
      </c>
      <c r="F66" s="160" t="e">
        <f>IF(B77&gt;20,0,10)</f>
        <v>#DIV/0!</v>
      </c>
      <c r="G66" s="81"/>
    </row>
    <row r="67" spans="1:7" ht="12.75">
      <c r="A67" s="156" t="s">
        <v>114</v>
      </c>
      <c r="B67" s="161"/>
      <c r="C67" s="158" t="s">
        <v>115</v>
      </c>
      <c r="D67" s="108" t="e">
        <f>IF((F67-E67)=0,0,25)</f>
        <v>#DIV/0!</v>
      </c>
      <c r="E67" s="160" t="e">
        <f>IF(B77&lt;=30,10,0)</f>
        <v>#DIV/0!</v>
      </c>
      <c r="F67" s="160" t="e">
        <f>IF(B77&gt;25,0,10)</f>
        <v>#DIV/0!</v>
      </c>
      <c r="G67" s="81"/>
    </row>
    <row r="68" spans="1:7" ht="12.75">
      <c r="A68" s="161" t="s">
        <v>116</v>
      </c>
      <c r="B68" s="161"/>
      <c r="C68" s="158" t="s">
        <v>117</v>
      </c>
      <c r="D68" s="108" t="e">
        <f>IF((F68-E68)=0,0,30)</f>
        <v>#DIV/0!</v>
      </c>
      <c r="E68" s="160" t="e">
        <f>IF(B77&lt;=35,10,0)</f>
        <v>#DIV/0!</v>
      </c>
      <c r="F68" s="160" t="e">
        <f>IF(B77&gt;30,0,10)</f>
        <v>#DIV/0!</v>
      </c>
      <c r="G68" s="81"/>
    </row>
    <row r="69" spans="1:7" ht="12.75">
      <c r="A69" s="161" t="s">
        <v>118</v>
      </c>
      <c r="B69" s="161"/>
      <c r="C69" s="158" t="s">
        <v>119</v>
      </c>
      <c r="D69" s="108" t="e">
        <f>IF((F69-E69)=0,0,35)</f>
        <v>#DIV/0!</v>
      </c>
      <c r="E69" s="160" t="e">
        <f>IF(B77&lt;=40,10,0)</f>
        <v>#DIV/0!</v>
      </c>
      <c r="F69" s="160" t="e">
        <f>IF(B77&gt;35,0,10)</f>
        <v>#DIV/0!</v>
      </c>
      <c r="G69" s="81"/>
    </row>
    <row r="70" spans="1:7" ht="12.75">
      <c r="A70" s="161" t="s">
        <v>120</v>
      </c>
      <c r="B70" s="161"/>
      <c r="C70" s="158" t="s">
        <v>121</v>
      </c>
      <c r="D70" s="108" t="e">
        <f>IF((F70-E70)=0,0,40)</f>
        <v>#DIV/0!</v>
      </c>
      <c r="E70" s="160" t="e">
        <f>IF(B77&lt;=45,10,0)</f>
        <v>#DIV/0!</v>
      </c>
      <c r="F70" s="160" t="e">
        <f>IF(B77&gt;40,0,10)</f>
        <v>#DIV/0!</v>
      </c>
      <c r="G70" s="81"/>
    </row>
    <row r="71" spans="1:7" ht="12.75">
      <c r="A71" s="161" t="s">
        <v>122</v>
      </c>
      <c r="B71" s="161"/>
      <c r="C71" s="158" t="s">
        <v>123</v>
      </c>
      <c r="D71" s="108" t="e">
        <f>IF((F71-E71)=0,0,45)</f>
        <v>#DIV/0!</v>
      </c>
      <c r="E71" s="160" t="e">
        <f>IF(B77&lt;=50,10,0)</f>
        <v>#DIV/0!</v>
      </c>
      <c r="F71" s="160" t="e">
        <f>IF(B77&gt;45,0,10)</f>
        <v>#DIV/0!</v>
      </c>
      <c r="G71" s="81"/>
    </row>
    <row r="72" spans="1:7" ht="12.75">
      <c r="A72" s="161" t="s">
        <v>124</v>
      </c>
      <c r="B72" s="161"/>
      <c r="C72" s="158" t="s">
        <v>125</v>
      </c>
      <c r="D72" s="108" t="e">
        <f>+IF(B77&gt;50,50,0)</f>
        <v>#DIV/0!</v>
      </c>
      <c r="E72" s="1"/>
      <c r="F72" s="1"/>
      <c r="G72" s="81"/>
    </row>
    <row r="73" spans="1:7" ht="12.75">
      <c r="A73" s="90"/>
      <c r="B73" s="81"/>
      <c r="C73" s="81"/>
      <c r="E73" s="1"/>
      <c r="F73" s="1"/>
      <c r="G73" s="81"/>
    </row>
    <row r="74" spans="1:7" ht="12.75">
      <c r="A74" s="90"/>
      <c r="B74" s="81"/>
      <c r="C74" s="81"/>
      <c r="D74" s="81"/>
      <c r="E74" s="81"/>
      <c r="F74" s="81"/>
      <c r="G74" s="81"/>
    </row>
    <row r="75" spans="4:7" ht="18">
      <c r="D75" s="162" t="s">
        <v>126</v>
      </c>
      <c r="E75" s="163"/>
      <c r="F75" s="164"/>
      <c r="G75" s="163"/>
    </row>
    <row r="76" spans="1:7" s="119" customFormat="1" ht="12.75">
      <c r="A76" s="360" t="s">
        <v>127</v>
      </c>
      <c r="B76" s="165"/>
      <c r="C76" s="103" t="s">
        <v>128</v>
      </c>
      <c r="D76" s="361"/>
      <c r="E76" s="362" t="s">
        <v>129</v>
      </c>
      <c r="F76" s="362"/>
      <c r="G76" s="166"/>
    </row>
    <row r="77" spans="1:7" s="119" customFormat="1" ht="12.75" customHeight="1">
      <c r="A77" s="360"/>
      <c r="B77" s="167" t="e">
        <f>G20+G34</f>
        <v>#DIV/0!</v>
      </c>
      <c r="C77" s="168" t="s">
        <v>130</v>
      </c>
      <c r="D77" s="361"/>
      <c r="E77" s="363" t="s">
        <v>130</v>
      </c>
      <c r="F77" s="363"/>
      <c r="G77" s="169" t="e">
        <f>SUM(D62:D72)</f>
        <v>#DIV/0!</v>
      </c>
    </row>
    <row r="78" s="119" customFormat="1" ht="12.75">
      <c r="A78" s="170" t="s">
        <v>131</v>
      </c>
    </row>
    <row r="79" ht="25.5" customHeight="1"/>
    <row r="80" spans="1:6" s="3" customFormat="1" ht="12.75">
      <c r="A80" s="171" t="s">
        <v>252</v>
      </c>
      <c r="B80" s="172"/>
      <c r="C80" s="172"/>
      <c r="D80" s="172"/>
      <c r="E80" s="172"/>
      <c r="F80" s="166"/>
    </row>
    <row r="81" spans="1:6" s="3" customFormat="1" ht="4.5" customHeight="1">
      <c r="A81" s="173"/>
      <c r="B81" s="174"/>
      <c r="C81" s="174"/>
      <c r="D81" s="174"/>
      <c r="E81" s="175"/>
      <c r="F81" s="176"/>
    </row>
    <row r="82" spans="1:6" s="3" customFormat="1" ht="12.75">
      <c r="A82" s="177" t="s">
        <v>251</v>
      </c>
      <c r="B82" s="178"/>
      <c r="C82" s="178"/>
      <c r="D82" s="178"/>
      <c r="E82" s="179" t="s">
        <v>132</v>
      </c>
      <c r="F82" s="180"/>
    </row>
    <row r="83" spans="1:7" s="3" customFormat="1" ht="24.75" customHeight="1">
      <c r="A83" s="150"/>
      <c r="B83" s="150"/>
      <c r="C83" s="150"/>
      <c r="D83" s="150"/>
      <c r="E83" s="63"/>
      <c r="F83" s="181"/>
      <c r="G83" s="182"/>
    </row>
    <row r="84" spans="1:6" s="3" customFormat="1" ht="12.75">
      <c r="A84" s="171" t="s">
        <v>133</v>
      </c>
      <c r="B84" s="172"/>
      <c r="C84" s="172"/>
      <c r="D84" s="172"/>
      <c r="E84" s="183"/>
      <c r="F84" s="184"/>
    </row>
    <row r="85" spans="1:6" s="3" customFormat="1" ht="12.75">
      <c r="A85" s="185" t="s">
        <v>134</v>
      </c>
      <c r="B85" s="63"/>
      <c r="C85" s="63"/>
      <c r="D85" s="186"/>
      <c r="E85" s="179" t="s">
        <v>135</v>
      </c>
      <c r="F85" s="187" t="e">
        <f>F82*(1+G77/100)</f>
        <v>#DIV/0!</v>
      </c>
    </row>
    <row r="86" spans="1:6" s="3" customFormat="1" ht="12.75">
      <c r="A86" s="364" t="s">
        <v>136</v>
      </c>
      <c r="B86" s="364"/>
      <c r="C86" s="364"/>
      <c r="D86" s="364"/>
      <c r="E86" s="364"/>
      <c r="F86" s="188" t="e">
        <f>F85*C44</f>
        <v>#DIV/0!</v>
      </c>
    </row>
    <row r="87" s="3" customFormat="1" ht="25.5" customHeight="1"/>
    <row r="88" spans="1:7" s="3" customFormat="1" ht="12.75">
      <c r="A88" s="365" t="s">
        <v>137</v>
      </c>
      <c r="B88" s="365"/>
      <c r="C88" s="365"/>
      <c r="D88" s="365"/>
      <c r="E88" s="365"/>
      <c r="F88" s="365"/>
      <c r="G88" s="63"/>
    </row>
    <row r="89" spans="1:7" s="3" customFormat="1" ht="15">
      <c r="A89" s="189" t="s">
        <v>138</v>
      </c>
      <c r="B89" s="190"/>
      <c r="C89" s="190"/>
      <c r="D89" s="191"/>
      <c r="E89" s="192" t="s">
        <v>139</v>
      </c>
      <c r="F89" s="193" t="e">
        <f>((C44+G44)*F85)*'C.C. - ALL.B'!G27</f>
        <v>#DIV/0!</v>
      </c>
      <c r="G89" s="194" t="s">
        <v>140</v>
      </c>
    </row>
    <row r="90" spans="1:7" s="97" customFormat="1" ht="11.25">
      <c r="A90" s="164"/>
      <c r="B90" s="164"/>
      <c r="C90" s="164"/>
      <c r="D90" s="164"/>
      <c r="E90" s="164"/>
      <c r="F90" s="164"/>
      <c r="G90" s="164"/>
    </row>
    <row r="91" spans="1:7" s="97" customFormat="1" ht="11.25">
      <c r="A91" s="164"/>
      <c r="B91" s="164"/>
      <c r="C91" s="164"/>
      <c r="D91" s="164"/>
      <c r="E91" s="164"/>
      <c r="F91" s="164"/>
      <c r="G91" s="164"/>
    </row>
    <row r="92" spans="1:7" s="97" customFormat="1" ht="11.25">
      <c r="A92" s="164"/>
      <c r="B92" s="164"/>
      <c r="C92" s="164"/>
      <c r="D92" s="164"/>
      <c r="E92" s="164"/>
      <c r="F92" s="164"/>
      <c r="G92" s="164"/>
    </row>
    <row r="93" s="196" customFormat="1" ht="12.75">
      <c r="A93" s="195" t="s">
        <v>141</v>
      </c>
    </row>
    <row r="94" s="164" customFormat="1" ht="11.25">
      <c r="A94" s="164" t="s">
        <v>142</v>
      </c>
    </row>
    <row r="95" s="164" customFormat="1" ht="12">
      <c r="A95" s="197" t="s">
        <v>143</v>
      </c>
    </row>
    <row r="100" spans="1:7" s="3" customFormat="1" ht="12.75">
      <c r="A100" s="12"/>
      <c r="B100" s="1"/>
      <c r="C100" s="1"/>
      <c r="D100" s="1"/>
      <c r="E100" s="59"/>
      <c r="F100" s="81"/>
      <c r="G100" s="153"/>
    </row>
    <row r="101" spans="1:6" s="3" customFormat="1" ht="12.75">
      <c r="A101" s="12"/>
      <c r="B101" s="1"/>
      <c r="C101" s="1"/>
      <c r="D101" s="1"/>
      <c r="E101" s="1"/>
      <c r="F101" s="2"/>
    </row>
    <row r="102" spans="1:6" s="3" customFormat="1" ht="12.75">
      <c r="A102" s="12"/>
      <c r="B102" s="1"/>
      <c r="C102" s="1"/>
      <c r="D102" s="1"/>
      <c r="E102" s="1"/>
      <c r="F102" s="2"/>
    </row>
    <row r="103" spans="1:7" s="3" customFormat="1" ht="12.75">
      <c r="A103" s="83" t="s">
        <v>29</v>
      </c>
      <c r="B103" s="84"/>
      <c r="C103" s="1"/>
      <c r="D103" s="1"/>
      <c r="E103" s="83" t="s">
        <v>30</v>
      </c>
      <c r="F103" s="85"/>
      <c r="G103" s="86"/>
    </row>
    <row r="104" spans="4:6" s="3" customFormat="1" ht="12.75">
      <c r="D104" s="163"/>
      <c r="E104" s="1"/>
      <c r="F104" s="1"/>
    </row>
    <row r="105" spans="4:6" s="3" customFormat="1" ht="12.75">
      <c r="D105" s="163"/>
      <c r="E105" s="1"/>
      <c r="F105" s="1"/>
    </row>
    <row r="106" spans="4:6" s="3" customFormat="1" ht="12.75">
      <c r="D106" s="63"/>
      <c r="E106" s="1"/>
      <c r="F106" s="1"/>
    </row>
    <row r="107" spans="4:6" s="3" customFormat="1" ht="12.75">
      <c r="D107" s="63"/>
      <c r="E107" s="1"/>
      <c r="F107" s="1"/>
    </row>
    <row r="108" spans="4:6" s="3" customFormat="1" ht="12.75">
      <c r="D108" s="63"/>
      <c r="E108" s="1"/>
      <c r="F108" s="1"/>
    </row>
    <row r="109" spans="4:6" s="3" customFormat="1" ht="12.75">
      <c r="D109" s="63"/>
      <c r="E109" s="1"/>
      <c r="F109" s="1"/>
    </row>
    <row r="110" spans="4:6" s="3" customFormat="1" ht="12.75">
      <c r="D110" s="63"/>
      <c r="E110" s="1"/>
      <c r="F110" s="1"/>
    </row>
  </sheetData>
  <sheetProtection selectLockedCells="1" selectUnlockedCells="1"/>
  <mergeCells count="18">
    <mergeCell ref="A1:G1"/>
    <mergeCell ref="A3:G3"/>
    <mergeCell ref="A5:G5"/>
    <mergeCell ref="A6:G6"/>
    <mergeCell ref="A9:F9"/>
    <mergeCell ref="A24:F24"/>
    <mergeCell ref="A38:C38"/>
    <mergeCell ref="E38:G38"/>
    <mergeCell ref="A39:C39"/>
    <mergeCell ref="E39:G39"/>
    <mergeCell ref="A56:G56"/>
    <mergeCell ref="A58:G58"/>
    <mergeCell ref="A76:A77"/>
    <mergeCell ref="D76:D77"/>
    <mergeCell ref="E76:F76"/>
    <mergeCell ref="E77:F77"/>
    <mergeCell ref="A86:E86"/>
    <mergeCell ref="A88:F88"/>
  </mergeCells>
  <printOptions/>
  <pageMargins left="0.7875" right="0.7875" top="0.75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2.140625" style="3" customWidth="1"/>
    <col min="3" max="3" width="9.140625" style="3" customWidth="1"/>
    <col min="4" max="4" width="16.7109375" style="3" customWidth="1"/>
    <col min="5" max="5" width="9.140625" style="3" customWidth="1"/>
    <col min="6" max="6" width="18.7109375" style="3" customWidth="1"/>
    <col min="7" max="7" width="9.140625" style="3" customWidth="1"/>
    <col min="9" max="16384" width="9.140625" style="3" customWidth="1"/>
  </cols>
  <sheetData>
    <row r="1" spans="1:8" ht="15.75">
      <c r="A1" s="198" t="s">
        <v>144</v>
      </c>
      <c r="B1" s="198"/>
      <c r="C1" s="198"/>
      <c r="D1" s="198"/>
      <c r="E1" s="198"/>
      <c r="F1" s="175"/>
      <c r="G1" s="175"/>
      <c r="H1" s="3"/>
    </row>
    <row r="2" spans="1:3" ht="12.75">
      <c r="A2" s="199" t="s">
        <v>2</v>
      </c>
      <c r="B2" s="199"/>
      <c r="C2" s="88">
        <f>Scheda!$B$3</f>
        <v>0</v>
      </c>
    </row>
    <row r="3" spans="1:7" ht="12.75">
      <c r="A3" s="369"/>
      <c r="B3" s="369"/>
      <c r="C3" s="369"/>
      <c r="D3" s="369"/>
      <c r="E3" s="369"/>
      <c r="F3" s="369"/>
      <c r="G3" s="369"/>
    </row>
    <row r="4" ht="12.75">
      <c r="B4" s="200"/>
    </row>
    <row r="6" spans="1:7" ht="18" customHeight="1">
      <c r="A6" s="201"/>
      <c r="B6" s="202"/>
      <c r="C6" s="203"/>
      <c r="D6" s="204"/>
      <c r="E6" s="203"/>
      <c r="F6" s="205" t="s">
        <v>145</v>
      </c>
      <c r="G6" s="206"/>
    </row>
    <row r="7" spans="1:7" ht="13.5">
      <c r="A7" s="207"/>
      <c r="B7" s="208"/>
      <c r="C7" s="209"/>
      <c r="D7" s="210"/>
      <c r="E7" s="209"/>
      <c r="F7" s="211" t="s">
        <v>146</v>
      </c>
      <c r="G7" s="212"/>
    </row>
    <row r="8" spans="1:8" ht="13.5">
      <c r="A8" s="213" t="s">
        <v>147</v>
      </c>
      <c r="B8" s="214" t="s">
        <v>145</v>
      </c>
      <c r="C8" s="215" t="s">
        <v>148</v>
      </c>
      <c r="D8" s="216" t="s">
        <v>145</v>
      </c>
      <c r="E8" s="215" t="s">
        <v>148</v>
      </c>
      <c r="F8" s="211" t="s">
        <v>149</v>
      </c>
      <c r="G8" s="217" t="s">
        <v>150</v>
      </c>
      <c r="H8" s="3"/>
    </row>
    <row r="9" spans="1:7" ht="13.5">
      <c r="A9" s="213" t="s">
        <v>151</v>
      </c>
      <c r="B9" s="218" t="s">
        <v>152</v>
      </c>
      <c r="C9" s="215"/>
      <c r="D9" s="216" t="s">
        <v>152</v>
      </c>
      <c r="E9" s="215"/>
      <c r="F9" s="211" t="s">
        <v>153</v>
      </c>
      <c r="G9" s="217" t="s">
        <v>154</v>
      </c>
    </row>
    <row r="10" spans="1:7" ht="13.5">
      <c r="A10" s="213" t="s">
        <v>155</v>
      </c>
      <c r="B10" s="218" t="s">
        <v>156</v>
      </c>
      <c r="C10" s="215"/>
      <c r="D10" s="216" t="s">
        <v>157</v>
      </c>
      <c r="E10" s="215"/>
      <c r="F10" s="211" t="s">
        <v>158</v>
      </c>
      <c r="G10" s="217"/>
    </row>
    <row r="11" spans="1:7" ht="13.5">
      <c r="A11" s="213"/>
      <c r="B11" s="219" t="s">
        <v>159</v>
      </c>
      <c r="C11" s="215"/>
      <c r="D11" s="216"/>
      <c r="E11" s="215"/>
      <c r="F11" s="211" t="s">
        <v>160</v>
      </c>
      <c r="G11" s="217"/>
    </row>
    <row r="12" spans="1:7" ht="17.25" customHeight="1">
      <c r="A12" s="207"/>
      <c r="B12" s="208"/>
      <c r="C12" s="209"/>
      <c r="D12" s="210"/>
      <c r="E12" s="209"/>
      <c r="F12" s="220" t="s">
        <v>161</v>
      </c>
      <c r="G12" s="212"/>
    </row>
    <row r="13" spans="1:8" s="87" customFormat="1" ht="15.75">
      <c r="A13" s="221">
        <v>1</v>
      </c>
      <c r="B13" s="222">
        <v>2</v>
      </c>
      <c r="C13" s="222" t="s">
        <v>162</v>
      </c>
      <c r="D13" s="222">
        <v>4</v>
      </c>
      <c r="E13" s="222" t="s">
        <v>163</v>
      </c>
      <c r="F13" s="222">
        <v>6</v>
      </c>
      <c r="G13" s="223" t="s">
        <v>164</v>
      </c>
      <c r="H13" s="224"/>
    </row>
    <row r="14" spans="1:8" s="87" customFormat="1" ht="15.75">
      <c r="A14" s="375">
        <v>20</v>
      </c>
      <c r="B14" s="225"/>
      <c r="C14" s="376">
        <v>20</v>
      </c>
      <c r="D14" s="225" t="s">
        <v>165</v>
      </c>
      <c r="E14" s="376">
        <v>20</v>
      </c>
      <c r="F14" s="226" t="s">
        <v>166</v>
      </c>
      <c r="G14" s="227">
        <v>20</v>
      </c>
      <c r="H14" s="224"/>
    </row>
    <row r="15" spans="1:8" s="87" customFormat="1" ht="15.75">
      <c r="A15" s="375"/>
      <c r="B15" s="225" t="s">
        <v>167</v>
      </c>
      <c r="C15" s="376"/>
      <c r="D15" s="228">
        <v>1</v>
      </c>
      <c r="E15" s="376"/>
      <c r="F15" s="229" t="s">
        <v>168</v>
      </c>
      <c r="G15" s="230">
        <v>17</v>
      </c>
      <c r="H15" s="224"/>
    </row>
    <row r="16" spans="1:8" s="87" customFormat="1" ht="15.75">
      <c r="A16" s="375"/>
      <c r="B16" s="225" t="s">
        <v>169</v>
      </c>
      <c r="C16" s="376"/>
      <c r="D16" s="225" t="s">
        <v>170</v>
      </c>
      <c r="E16" s="377">
        <v>16</v>
      </c>
      <c r="F16" s="229" t="s">
        <v>166</v>
      </c>
      <c r="G16" s="230">
        <v>16</v>
      </c>
      <c r="H16" s="224"/>
    </row>
    <row r="17" spans="1:8" s="87" customFormat="1" ht="15.75">
      <c r="A17" s="375"/>
      <c r="B17" s="231"/>
      <c r="C17" s="376"/>
      <c r="D17" s="228">
        <v>0.8</v>
      </c>
      <c r="E17" s="377"/>
      <c r="F17" s="229" t="s">
        <v>168</v>
      </c>
      <c r="G17" s="230">
        <v>13.6</v>
      </c>
      <c r="H17" s="224"/>
    </row>
    <row r="18" spans="1:8" s="87" customFormat="1" ht="15.75">
      <c r="A18" s="375"/>
      <c r="B18" s="232">
        <v>0.041666666666666664</v>
      </c>
      <c r="C18" s="376"/>
      <c r="D18" s="233" t="s">
        <v>171</v>
      </c>
      <c r="E18" s="377">
        <v>12</v>
      </c>
      <c r="F18" s="229" t="s">
        <v>166</v>
      </c>
      <c r="G18" s="230">
        <v>12</v>
      </c>
      <c r="H18" s="224"/>
    </row>
    <row r="19" spans="1:8" s="87" customFormat="1" ht="15.75">
      <c r="A19" s="375"/>
      <c r="B19" s="226"/>
      <c r="C19" s="376"/>
      <c r="D19" s="228">
        <v>0.6</v>
      </c>
      <c r="E19" s="377"/>
      <c r="F19" s="229" t="s">
        <v>168</v>
      </c>
      <c r="G19" s="230">
        <v>10.2</v>
      </c>
      <c r="H19" s="224"/>
    </row>
    <row r="20" spans="1:8" s="87" customFormat="1" ht="15.75">
      <c r="A20" s="375"/>
      <c r="B20" s="233"/>
      <c r="C20" s="378">
        <v>10</v>
      </c>
      <c r="D20" s="233" t="s">
        <v>165</v>
      </c>
      <c r="E20" s="377">
        <v>9</v>
      </c>
      <c r="F20" s="229" t="s">
        <v>172</v>
      </c>
      <c r="G20" s="230">
        <v>8.1</v>
      </c>
      <c r="H20" s="224"/>
    </row>
    <row r="21" spans="1:8" s="87" customFormat="1" ht="15.75">
      <c r="A21" s="375"/>
      <c r="B21" s="225" t="s">
        <v>173</v>
      </c>
      <c r="C21" s="378"/>
      <c r="D21" s="228">
        <v>0.9</v>
      </c>
      <c r="E21" s="377"/>
      <c r="F21" s="229" t="s">
        <v>174</v>
      </c>
      <c r="G21" s="230">
        <v>7.2</v>
      </c>
      <c r="H21" s="224"/>
    </row>
    <row r="22" spans="1:8" s="87" customFormat="1" ht="15.75">
      <c r="A22" s="375"/>
      <c r="B22" s="225" t="s">
        <v>167</v>
      </c>
      <c r="C22" s="378"/>
      <c r="D22" s="233" t="s">
        <v>170</v>
      </c>
      <c r="E22" s="377">
        <v>7.5</v>
      </c>
      <c r="F22" s="229" t="s">
        <v>172</v>
      </c>
      <c r="G22" s="230">
        <v>6.75</v>
      </c>
      <c r="H22" s="224"/>
    </row>
    <row r="23" spans="1:8" s="87" customFormat="1" ht="15.75">
      <c r="A23" s="375"/>
      <c r="B23" s="225"/>
      <c r="C23" s="378"/>
      <c r="D23" s="228">
        <v>0.75</v>
      </c>
      <c r="E23" s="377"/>
      <c r="F23" s="229" t="s">
        <v>174</v>
      </c>
      <c r="G23" s="230">
        <v>6</v>
      </c>
      <c r="H23" s="224"/>
    </row>
    <row r="24" spans="1:8" s="87" customFormat="1" ht="15.75">
      <c r="A24" s="375"/>
      <c r="B24" s="234">
        <v>0.5</v>
      </c>
      <c r="C24" s="378"/>
      <c r="D24" s="233" t="s">
        <v>171</v>
      </c>
      <c r="E24" s="379">
        <v>6.25</v>
      </c>
      <c r="F24" s="229" t="s">
        <v>172</v>
      </c>
      <c r="G24" s="230">
        <v>5.65</v>
      </c>
      <c r="H24" s="224"/>
    </row>
    <row r="25" spans="1:8" s="87" customFormat="1" ht="15.75">
      <c r="A25" s="375"/>
      <c r="B25" s="235"/>
      <c r="C25" s="378"/>
      <c r="D25" s="236">
        <v>0.625</v>
      </c>
      <c r="E25" s="379"/>
      <c r="F25" s="237" t="s">
        <v>174</v>
      </c>
      <c r="G25" s="238">
        <v>5</v>
      </c>
      <c r="H25" s="224"/>
    </row>
    <row r="26" spans="1:8" s="87" customFormat="1" ht="24" customHeight="1">
      <c r="A26" s="239"/>
      <c r="B26" s="239"/>
      <c r="C26" s="240"/>
      <c r="D26" s="241"/>
      <c r="E26" s="240"/>
      <c r="F26" s="239"/>
      <c r="G26" s="242"/>
      <c r="H26" s="224"/>
    </row>
    <row r="27" spans="1:8" s="87" customFormat="1" ht="15.75">
      <c r="A27" s="373" t="s">
        <v>175</v>
      </c>
      <c r="B27" s="373"/>
      <c r="C27" s="373"/>
      <c r="D27" s="373"/>
      <c r="E27" s="373"/>
      <c r="F27" s="373"/>
      <c r="G27" s="243"/>
      <c r="H27" s="224"/>
    </row>
    <row r="28" spans="1:8" s="87" customFormat="1" ht="15.75">
      <c r="A28" s="239"/>
      <c r="B28" s="239"/>
      <c r="C28" s="240"/>
      <c r="D28" s="241"/>
      <c r="E28" s="240"/>
      <c r="F28" s="239"/>
      <c r="G28" s="242"/>
      <c r="H28" s="224"/>
    </row>
    <row r="29" spans="1:8" s="87" customFormat="1" ht="15.75">
      <c r="A29" s="239"/>
      <c r="B29" s="239"/>
      <c r="C29" s="240"/>
      <c r="D29" s="241"/>
      <c r="E29" s="240"/>
      <c r="F29" s="239"/>
      <c r="G29" s="242"/>
      <c r="H29" s="224"/>
    </row>
    <row r="31" spans="1:7" ht="12.75">
      <c r="A31" s="151" t="s">
        <v>176</v>
      </c>
      <c r="B31" s="151"/>
      <c r="C31" s="151"/>
      <c r="D31" s="151"/>
      <c r="E31" s="151"/>
      <c r="F31" s="151"/>
      <c r="G31" s="151"/>
    </row>
    <row r="32" spans="1:7" ht="18.75" customHeight="1">
      <c r="A32" s="374" t="s">
        <v>177</v>
      </c>
      <c r="B32" s="374"/>
      <c r="C32" s="374"/>
      <c r="D32" s="374"/>
      <c r="E32" s="374"/>
      <c r="F32" s="374"/>
      <c r="G32" s="374"/>
    </row>
    <row r="33" spans="1:7" ht="12.75">
      <c r="A33" s="151" t="s">
        <v>178</v>
      </c>
      <c r="B33" s="151"/>
      <c r="C33" s="151"/>
      <c r="D33" s="151"/>
      <c r="E33" s="151"/>
      <c r="F33" s="151"/>
      <c r="G33" s="151"/>
    </row>
    <row r="34" spans="1:7" ht="12.75">
      <c r="A34" s="151" t="s">
        <v>179</v>
      </c>
      <c r="B34" s="151"/>
      <c r="C34" s="151"/>
      <c r="D34" s="151"/>
      <c r="E34" s="151"/>
      <c r="F34" s="151"/>
      <c r="G34" s="151"/>
    </row>
    <row r="35" spans="1:7" ht="20.25" customHeight="1">
      <c r="A35" s="374" t="s">
        <v>180</v>
      </c>
      <c r="B35" s="374"/>
      <c r="C35" s="374"/>
      <c r="D35" s="374"/>
      <c r="E35" s="374"/>
      <c r="F35" s="374"/>
      <c r="G35" s="374"/>
    </row>
    <row r="36" spans="1:7" ht="12.75">
      <c r="A36" s="151" t="s">
        <v>181</v>
      </c>
      <c r="B36" s="151"/>
      <c r="C36" s="151"/>
      <c r="D36" s="151"/>
      <c r="E36" s="151"/>
      <c r="F36" s="151"/>
      <c r="G36" s="151"/>
    </row>
    <row r="37" spans="1:7" ht="12.75">
      <c r="A37" s="151" t="s">
        <v>182</v>
      </c>
      <c r="B37" s="151"/>
      <c r="C37" s="151"/>
      <c r="D37" s="151"/>
      <c r="E37" s="151"/>
      <c r="F37" s="151"/>
      <c r="G37" s="151"/>
    </row>
    <row r="38" spans="1:7" ht="12.75">
      <c r="A38" s="151"/>
      <c r="B38" s="151"/>
      <c r="C38" s="151"/>
      <c r="D38" s="151"/>
      <c r="E38" s="151"/>
      <c r="F38" s="151"/>
      <c r="G38" s="151"/>
    </row>
    <row r="39" spans="1:7" ht="12.75">
      <c r="A39" s="151" t="s">
        <v>183</v>
      </c>
      <c r="B39" s="151"/>
      <c r="C39" s="151"/>
      <c r="D39" s="151"/>
      <c r="E39" s="151"/>
      <c r="F39" s="151"/>
      <c r="G39" s="151"/>
    </row>
    <row r="40" spans="1:7" ht="12.75">
      <c r="A40" s="151" t="s">
        <v>184</v>
      </c>
      <c r="B40" s="151"/>
      <c r="C40" s="151"/>
      <c r="D40" s="151"/>
      <c r="E40" s="151"/>
      <c r="F40" s="151"/>
      <c r="G40" s="151"/>
    </row>
    <row r="44" spans="5:7" ht="12.75">
      <c r="E44" s="59"/>
      <c r="F44" s="81"/>
      <c r="G44" s="153"/>
    </row>
    <row r="45" spans="5:6" ht="12.75">
      <c r="E45" s="1"/>
      <c r="F45" s="2"/>
    </row>
    <row r="46" spans="1:7" ht="12.75">
      <c r="A46" s="83" t="s">
        <v>29</v>
      </c>
      <c r="B46" s="84"/>
      <c r="C46" s="1"/>
      <c r="D46" s="1"/>
      <c r="E46" s="83" t="s">
        <v>30</v>
      </c>
      <c r="F46" s="85"/>
      <c r="G46" s="86"/>
    </row>
    <row r="47" spans="5:7" ht="12.75">
      <c r="E47" s="1"/>
      <c r="F47" s="81"/>
      <c r="G47" s="63"/>
    </row>
    <row r="48" spans="5:7" ht="12.75">
      <c r="E48" s="59"/>
      <c r="F48" s="81"/>
      <c r="G48" s="63"/>
    </row>
  </sheetData>
  <sheetProtection selectLockedCells="1" selectUnlockedCells="1"/>
  <mergeCells count="13">
    <mergeCell ref="E20:E21"/>
    <mergeCell ref="E22:E23"/>
    <mergeCell ref="E24:E25"/>
    <mergeCell ref="A27:F27"/>
    <mergeCell ref="A32:G32"/>
    <mergeCell ref="A35:G35"/>
    <mergeCell ref="A3:G3"/>
    <mergeCell ref="A14:A25"/>
    <mergeCell ref="C14:C19"/>
    <mergeCell ref="E14:E15"/>
    <mergeCell ref="E16:E17"/>
    <mergeCell ref="E18:E19"/>
    <mergeCell ref="C20:C25"/>
  </mergeCells>
  <printOptions horizontalCentered="1"/>
  <pageMargins left="0.6298611111111111" right="0.4722222222222222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0"/>
  <sheetViews>
    <sheetView zoomScale="89" zoomScaleNormal="89" zoomScalePageLayoutView="0" workbookViewId="0" topLeftCell="A1">
      <selection activeCell="A1" sqref="A1:G1"/>
    </sheetView>
  </sheetViews>
  <sheetFormatPr defaultColWidth="9.140625" defaultRowHeight="12.75"/>
  <cols>
    <col min="1" max="1" width="15.28125" style="1" customWidth="1"/>
    <col min="2" max="2" width="9.421875" style="1" customWidth="1"/>
    <col min="3" max="3" width="9.8515625" style="1" customWidth="1"/>
    <col min="4" max="4" width="9.140625" style="1" customWidth="1"/>
    <col min="5" max="5" width="10.28125" style="1" customWidth="1"/>
    <col min="6" max="6" width="16.00390625" style="1" customWidth="1"/>
    <col min="7" max="7" width="17.140625" style="3" customWidth="1"/>
    <col min="8" max="16384" width="9.140625" style="3" customWidth="1"/>
  </cols>
  <sheetData>
    <row r="1" spans="1:7" ht="15.75">
      <c r="A1" s="368" t="s">
        <v>185</v>
      </c>
      <c r="B1" s="368"/>
      <c r="C1" s="368"/>
      <c r="D1" s="368"/>
      <c r="E1" s="368"/>
      <c r="F1" s="368"/>
      <c r="G1" s="368"/>
    </row>
    <row r="2" spans="1:7" ht="12.75">
      <c r="A2" s="35" t="s">
        <v>2</v>
      </c>
      <c r="B2" s="244">
        <f>Scheda!$B$3</f>
        <v>0</v>
      </c>
      <c r="C2" s="59"/>
      <c r="D2" s="59"/>
      <c r="E2" s="59"/>
      <c r="F2" s="59"/>
      <c r="G2" s="59"/>
    </row>
    <row r="3" spans="1:7" ht="12.75">
      <c r="A3" s="388"/>
      <c r="B3" s="388"/>
      <c r="C3" s="388"/>
      <c r="D3" s="388"/>
      <c r="E3" s="388"/>
      <c r="F3" s="388"/>
      <c r="G3" s="388"/>
    </row>
    <row r="4" spans="1:7" ht="17.25" customHeight="1">
      <c r="A4" s="389" t="s">
        <v>186</v>
      </c>
      <c r="B4" s="389"/>
      <c r="C4" s="389"/>
      <c r="D4" s="389"/>
      <c r="E4" s="389"/>
      <c r="F4" s="389"/>
      <c r="G4" s="389"/>
    </row>
    <row r="5" spans="1:7" ht="18" customHeight="1">
      <c r="A5" s="390" t="s">
        <v>187</v>
      </c>
      <c r="B5" s="390"/>
      <c r="C5" s="390"/>
      <c r="D5" s="390"/>
      <c r="E5" s="390"/>
      <c r="F5" s="390"/>
      <c r="G5" s="390"/>
    </row>
    <row r="6" spans="1:7" ht="21" customHeight="1">
      <c r="A6" s="391" t="s">
        <v>188</v>
      </c>
      <c r="B6" s="391"/>
      <c r="C6" s="391"/>
      <c r="D6" s="391"/>
      <c r="E6" s="391"/>
      <c r="F6" s="391"/>
      <c r="G6" s="391"/>
    </row>
    <row r="7" spans="1:7" ht="12.75">
      <c r="A7" s="246" t="s">
        <v>189</v>
      </c>
      <c r="B7" s="247"/>
      <c r="C7" s="59"/>
      <c r="D7" s="59"/>
      <c r="E7" s="59"/>
      <c r="F7" s="59"/>
      <c r="G7" s="186"/>
    </row>
    <row r="8" spans="1:7" ht="12.75">
      <c r="A8" s="246" t="s">
        <v>190</v>
      </c>
      <c r="B8" s="248"/>
      <c r="C8" s="249" t="s">
        <v>191</v>
      </c>
      <c r="D8" s="59"/>
      <c r="E8" s="59"/>
      <c r="F8" s="59"/>
      <c r="G8" s="186"/>
    </row>
    <row r="9" spans="1:7" ht="12.75">
      <c r="A9" s="246" t="s">
        <v>192</v>
      </c>
      <c r="B9" s="250">
        <v>0</v>
      </c>
      <c r="C9" s="251" t="s">
        <v>193</v>
      </c>
      <c r="D9" s="59"/>
      <c r="E9" s="59"/>
      <c r="F9" s="59"/>
      <c r="G9" s="186"/>
    </row>
    <row r="10" spans="1:7" ht="12.75">
      <c r="A10" s="246"/>
      <c r="B10" s="252"/>
      <c r="C10" s="59"/>
      <c r="D10" s="59"/>
      <c r="E10" s="59"/>
      <c r="F10" s="253" t="s">
        <v>194</v>
      </c>
      <c r="G10" s="254">
        <f>+B8*B9</f>
        <v>0</v>
      </c>
    </row>
    <row r="11" spans="1:9" ht="12.75">
      <c r="A11" s="140"/>
      <c r="B11" s="252"/>
      <c r="C11" s="59"/>
      <c r="D11" s="59"/>
      <c r="E11" s="59"/>
      <c r="F11" s="255" t="s">
        <v>195</v>
      </c>
      <c r="G11" s="256"/>
      <c r="I11" s="257"/>
    </row>
    <row r="12" spans="1:7" ht="12.75">
      <c r="A12" s="140"/>
      <c r="B12" s="252"/>
      <c r="C12" s="59"/>
      <c r="D12" s="59"/>
      <c r="E12" s="258" t="s">
        <v>196</v>
      </c>
      <c r="F12" s="259"/>
      <c r="G12" s="260">
        <f>IF(F12=0,G10,G10*F12)</f>
        <v>0</v>
      </c>
    </row>
    <row r="13" spans="1:7" ht="12.75">
      <c r="A13" s="246" t="s">
        <v>197</v>
      </c>
      <c r="B13" s="59"/>
      <c r="C13" s="59"/>
      <c r="D13" s="59"/>
      <c r="E13" s="59"/>
      <c r="F13" s="59"/>
      <c r="G13" s="186"/>
    </row>
    <row r="14" spans="1:7" ht="12.75">
      <c r="A14" s="246" t="s">
        <v>198</v>
      </c>
      <c r="B14" s="248"/>
      <c r="C14" s="249" t="s">
        <v>191</v>
      </c>
      <c r="D14" s="59"/>
      <c r="E14" s="59"/>
      <c r="F14" s="59"/>
      <c r="G14" s="186"/>
    </row>
    <row r="15" spans="1:7" ht="12.75">
      <c r="A15" s="246" t="s">
        <v>192</v>
      </c>
      <c r="B15" s="250">
        <f>+'C.C. - ALL.A'!C41</f>
        <v>0</v>
      </c>
      <c r="C15" s="251" t="s">
        <v>193</v>
      </c>
      <c r="D15" s="59"/>
      <c r="E15" s="59"/>
      <c r="F15" s="59"/>
      <c r="G15" s="186"/>
    </row>
    <row r="16" spans="1:7" ht="12.75">
      <c r="A16" s="246"/>
      <c r="B16" s="59"/>
      <c r="C16" s="59"/>
      <c r="D16" s="59"/>
      <c r="E16" s="59"/>
      <c r="F16" s="253" t="s">
        <v>199</v>
      </c>
      <c r="G16" s="254">
        <f>+B14*B15</f>
        <v>0</v>
      </c>
    </row>
    <row r="17" spans="1:7" ht="12.75">
      <c r="A17" s="140"/>
      <c r="B17" s="59"/>
      <c r="C17" s="59"/>
      <c r="D17" s="59"/>
      <c r="E17" s="59"/>
      <c r="F17" s="255" t="s">
        <v>200</v>
      </c>
      <c r="G17" s="186"/>
    </row>
    <row r="18" spans="1:7" ht="12.75">
      <c r="A18" s="140"/>
      <c r="B18" s="59"/>
      <c r="C18" s="59"/>
      <c r="D18" s="59"/>
      <c r="E18" s="258" t="s">
        <v>196</v>
      </c>
      <c r="F18" s="259"/>
      <c r="G18" s="260">
        <f>IF(F18=0,G16,G16*F18)</f>
        <v>0</v>
      </c>
    </row>
    <row r="19" spans="1:7" ht="18" customHeight="1">
      <c r="A19" s="261"/>
      <c r="B19" s="262"/>
      <c r="C19" s="262"/>
      <c r="D19" s="262"/>
      <c r="E19" s="262"/>
      <c r="F19" s="263" t="s">
        <v>201</v>
      </c>
      <c r="G19" s="264">
        <f>SUM(G12,G18)</f>
        <v>0</v>
      </c>
    </row>
    <row r="20" ht="12.75">
      <c r="I20" s="1"/>
    </row>
    <row r="21" spans="1:7" ht="17.25" customHeight="1">
      <c r="A21" s="387" t="s">
        <v>202</v>
      </c>
      <c r="B21" s="387"/>
      <c r="C21" s="387"/>
      <c r="D21" s="387"/>
      <c r="E21" s="387"/>
      <c r="F21" s="387"/>
      <c r="G21" s="387"/>
    </row>
    <row r="22" spans="1:7" ht="15.75">
      <c r="A22" s="386" t="s">
        <v>203</v>
      </c>
      <c r="B22" s="386"/>
      <c r="C22" s="386"/>
      <c r="D22" s="386"/>
      <c r="E22" s="386"/>
      <c r="F22" s="386"/>
      <c r="G22" s="386"/>
    </row>
    <row r="23" spans="1:7" ht="12.75">
      <c r="A23" s="246" t="s">
        <v>189</v>
      </c>
      <c r="B23" s="59"/>
      <c r="C23" s="59"/>
      <c r="D23" s="59"/>
      <c r="E23" s="59"/>
      <c r="F23" s="59"/>
      <c r="G23" s="186"/>
    </row>
    <row r="24" spans="1:7" ht="12.75">
      <c r="A24" s="246" t="s">
        <v>190</v>
      </c>
      <c r="B24" s="248"/>
      <c r="C24" s="249" t="s">
        <v>191</v>
      </c>
      <c r="D24" s="59"/>
      <c r="E24" s="59"/>
      <c r="F24" s="59"/>
      <c r="G24" s="186"/>
    </row>
    <row r="25" spans="1:7" ht="12.75">
      <c r="A25" s="246" t="s">
        <v>192</v>
      </c>
      <c r="B25" s="250">
        <v>0</v>
      </c>
      <c r="C25" s="251" t="s">
        <v>193</v>
      </c>
      <c r="D25" s="59"/>
      <c r="E25" s="59"/>
      <c r="F25" s="59"/>
      <c r="G25" s="186"/>
    </row>
    <row r="26" spans="1:7" ht="12.75">
      <c r="A26" s="246"/>
      <c r="B26" s="62"/>
      <c r="C26" s="59"/>
      <c r="D26" s="59"/>
      <c r="E26" s="59"/>
      <c r="F26" s="253" t="s">
        <v>194</v>
      </c>
      <c r="G26" s="254">
        <f>+B24*B25</f>
        <v>0</v>
      </c>
    </row>
    <row r="27" spans="1:7" ht="12.75">
      <c r="A27" s="140"/>
      <c r="B27" s="59"/>
      <c r="C27" s="59"/>
      <c r="D27" s="59"/>
      <c r="E27" s="59"/>
      <c r="F27" s="255" t="s">
        <v>195</v>
      </c>
      <c r="G27" s="186"/>
    </row>
    <row r="28" spans="1:7" ht="12.75">
      <c r="A28" s="140"/>
      <c r="B28" s="59"/>
      <c r="C28" s="59"/>
      <c r="D28" s="59"/>
      <c r="E28" s="258" t="s">
        <v>196</v>
      </c>
      <c r="F28" s="259"/>
      <c r="G28" s="260">
        <f>IF(F28=0,G26,G26*F28)</f>
        <v>0</v>
      </c>
    </row>
    <row r="29" spans="1:7" ht="12.75">
      <c r="A29" s="246" t="s">
        <v>197</v>
      </c>
      <c r="B29" s="59"/>
      <c r="C29" s="59"/>
      <c r="D29" s="59"/>
      <c r="E29" s="59"/>
      <c r="F29" s="59"/>
      <c r="G29" s="186"/>
    </row>
    <row r="30" spans="1:7" ht="12.75">
      <c r="A30" s="246" t="s">
        <v>198</v>
      </c>
      <c r="B30" s="248"/>
      <c r="C30" s="249" t="s">
        <v>191</v>
      </c>
      <c r="D30" s="59"/>
      <c r="E30" s="59"/>
      <c r="F30" s="59"/>
      <c r="G30" s="186"/>
    </row>
    <row r="31" spans="1:7" ht="12.75">
      <c r="A31" s="246" t="s">
        <v>192</v>
      </c>
      <c r="B31" s="250">
        <f>+B25</f>
        <v>0</v>
      </c>
      <c r="C31" s="251" t="s">
        <v>193</v>
      </c>
      <c r="D31" s="59"/>
      <c r="E31" s="59"/>
      <c r="F31" s="59"/>
      <c r="G31" s="186"/>
    </row>
    <row r="32" spans="1:7" ht="12.75">
      <c r="A32" s="246"/>
      <c r="B32" s="59"/>
      <c r="C32" s="59"/>
      <c r="D32" s="59"/>
      <c r="E32" s="59"/>
      <c r="F32" s="253" t="s">
        <v>199</v>
      </c>
      <c r="G32" s="254">
        <f>+B30*B31</f>
        <v>0</v>
      </c>
    </row>
    <row r="33" spans="1:7" ht="12.75">
      <c r="A33" s="140"/>
      <c r="B33" s="59"/>
      <c r="C33" s="59"/>
      <c r="D33" s="59"/>
      <c r="E33" s="59"/>
      <c r="F33" s="255" t="s">
        <v>200</v>
      </c>
      <c r="G33" s="186"/>
    </row>
    <row r="34" spans="1:7" ht="12.75">
      <c r="A34" s="140"/>
      <c r="B34" s="59"/>
      <c r="C34" s="59"/>
      <c r="D34" s="59"/>
      <c r="E34" s="258" t="s">
        <v>196</v>
      </c>
      <c r="F34" s="259"/>
      <c r="G34" s="260">
        <f>IF(F34=0,G32,G32*F34)</f>
        <v>0</v>
      </c>
    </row>
    <row r="35" spans="1:7" ht="18" customHeight="1">
      <c r="A35" s="261"/>
      <c r="B35" s="262"/>
      <c r="C35" s="262"/>
      <c r="D35" s="262"/>
      <c r="E35" s="262"/>
      <c r="F35" s="263" t="s">
        <v>201</v>
      </c>
      <c r="G35" s="264">
        <f>SUM(G28,G34)</f>
        <v>0</v>
      </c>
    </row>
    <row r="37" spans="1:7" ht="18" customHeight="1">
      <c r="A37" s="387" t="s">
        <v>202</v>
      </c>
      <c r="B37" s="387"/>
      <c r="C37" s="387"/>
      <c r="D37" s="387"/>
      <c r="E37" s="387"/>
      <c r="F37" s="387"/>
      <c r="G37" s="387"/>
    </row>
    <row r="38" spans="1:7" ht="15.75">
      <c r="A38" s="386" t="s">
        <v>204</v>
      </c>
      <c r="B38" s="386"/>
      <c r="C38" s="386"/>
      <c r="D38" s="386"/>
      <c r="E38" s="386"/>
      <c r="F38" s="386"/>
      <c r="G38" s="386"/>
    </row>
    <row r="39" spans="1:7" ht="12.75">
      <c r="A39" s="246" t="s">
        <v>189</v>
      </c>
      <c r="B39" s="59"/>
      <c r="C39" s="59"/>
      <c r="D39" s="59"/>
      <c r="E39" s="59"/>
      <c r="F39" s="59"/>
      <c r="G39" s="186"/>
    </row>
    <row r="40" spans="1:7" ht="12.75">
      <c r="A40" s="246" t="s">
        <v>190</v>
      </c>
      <c r="B40" s="248"/>
      <c r="C40" s="249" t="s">
        <v>191</v>
      </c>
      <c r="D40" s="59"/>
      <c r="E40" s="59"/>
      <c r="F40" s="59"/>
      <c r="G40" s="186"/>
    </row>
    <row r="41" spans="1:7" ht="12.75">
      <c r="A41" s="246" t="s">
        <v>192</v>
      </c>
      <c r="B41" s="250">
        <v>0</v>
      </c>
      <c r="C41" s="251" t="s">
        <v>193</v>
      </c>
      <c r="D41" s="59"/>
      <c r="E41" s="59"/>
      <c r="F41" s="59"/>
      <c r="G41" s="186"/>
    </row>
    <row r="42" spans="1:7" ht="12.75">
      <c r="A42" s="246"/>
      <c r="B42" s="59"/>
      <c r="C42" s="59"/>
      <c r="D42" s="59"/>
      <c r="E42" s="59"/>
      <c r="F42" s="253" t="s">
        <v>194</v>
      </c>
      <c r="G42" s="254">
        <f>+B40*B41</f>
        <v>0</v>
      </c>
    </row>
    <row r="43" spans="1:7" ht="12.75">
      <c r="A43" s="140"/>
      <c r="B43" s="59"/>
      <c r="C43" s="59"/>
      <c r="D43" s="59"/>
      <c r="E43" s="59"/>
      <c r="F43" s="255" t="s">
        <v>195</v>
      </c>
      <c r="G43" s="186"/>
    </row>
    <row r="44" spans="1:7" ht="12.75">
      <c r="A44" s="140"/>
      <c r="B44" s="59"/>
      <c r="C44" s="59"/>
      <c r="D44" s="59"/>
      <c r="E44" s="258" t="s">
        <v>196</v>
      </c>
      <c r="F44" s="259"/>
      <c r="G44" s="260">
        <f>IF(F44=0,G42,G42*F44)</f>
        <v>0</v>
      </c>
    </row>
    <row r="45" spans="1:7" ht="12.75">
      <c r="A45" s="246" t="s">
        <v>197</v>
      </c>
      <c r="B45" s="59"/>
      <c r="C45" s="59"/>
      <c r="D45" s="59"/>
      <c r="E45" s="59"/>
      <c r="F45" s="59"/>
      <c r="G45" s="186"/>
    </row>
    <row r="46" spans="1:7" ht="12.75">
      <c r="A46" s="246" t="s">
        <v>198</v>
      </c>
      <c r="B46" s="248"/>
      <c r="C46" s="249" t="s">
        <v>191</v>
      </c>
      <c r="D46" s="59"/>
      <c r="E46" s="59"/>
      <c r="F46" s="59"/>
      <c r="G46" s="186"/>
    </row>
    <row r="47" spans="1:7" ht="12.75">
      <c r="A47" s="246" t="s">
        <v>192</v>
      </c>
      <c r="B47" s="265">
        <f>+B41</f>
        <v>0</v>
      </c>
      <c r="C47" s="251" t="s">
        <v>193</v>
      </c>
      <c r="D47" s="59"/>
      <c r="E47" s="59"/>
      <c r="F47" s="59"/>
      <c r="G47" s="186"/>
    </row>
    <row r="48" spans="1:7" ht="12.75">
      <c r="A48" s="246"/>
      <c r="B48" s="59"/>
      <c r="C48" s="59"/>
      <c r="D48" s="59"/>
      <c r="E48" s="59"/>
      <c r="F48" s="253" t="s">
        <v>199</v>
      </c>
      <c r="G48" s="254">
        <f>+B46*B47</f>
        <v>0</v>
      </c>
    </row>
    <row r="49" spans="1:7" ht="12.75">
      <c r="A49" s="140"/>
      <c r="B49" s="59"/>
      <c r="C49" s="59"/>
      <c r="D49" s="59"/>
      <c r="E49" s="59"/>
      <c r="F49" s="255" t="s">
        <v>200</v>
      </c>
      <c r="G49" s="186"/>
    </row>
    <row r="50" spans="1:7" ht="12.75">
      <c r="A50" s="140"/>
      <c r="B50" s="59"/>
      <c r="C50" s="59"/>
      <c r="D50" s="59"/>
      <c r="E50" s="258" t="s">
        <v>196</v>
      </c>
      <c r="F50" s="259"/>
      <c r="G50" s="260">
        <f>IF(F50=0,G48,G48*F50)</f>
        <v>0</v>
      </c>
    </row>
    <row r="51" spans="1:7" ht="18" customHeight="1">
      <c r="A51" s="261"/>
      <c r="B51" s="262"/>
      <c r="C51" s="262"/>
      <c r="D51" s="262"/>
      <c r="E51" s="262"/>
      <c r="F51" s="263" t="s">
        <v>201</v>
      </c>
      <c r="G51" s="264">
        <f>SUM(G44,G50)</f>
        <v>0</v>
      </c>
    </row>
    <row r="52" spans="1:7" ht="12.75">
      <c r="A52" s="59"/>
      <c r="B52" s="59"/>
      <c r="C52" s="59"/>
      <c r="D52" s="59"/>
      <c r="E52" s="59"/>
      <c r="F52" s="55"/>
      <c r="G52" s="266"/>
    </row>
    <row r="53" spans="6:7" ht="15.75">
      <c r="F53" s="267" t="s">
        <v>205</v>
      </c>
      <c r="G53" s="268">
        <f>SUM(G19,G28,G34,G44,G50)</f>
        <v>0</v>
      </c>
    </row>
    <row r="54" spans="6:7" ht="12.75">
      <c r="F54" s="269"/>
      <c r="G54" s="270"/>
    </row>
    <row r="55" spans="1:7" ht="12.75">
      <c r="A55" s="12"/>
      <c r="E55" s="59"/>
      <c r="F55" s="81"/>
      <c r="G55" s="153"/>
    </row>
    <row r="57" spans="1:7" ht="12.75">
      <c r="A57" s="83" t="s">
        <v>29</v>
      </c>
      <c r="B57" s="84"/>
      <c r="E57" s="83" t="s">
        <v>30</v>
      </c>
      <c r="F57" s="85"/>
      <c r="G57" s="86"/>
    </row>
    <row r="58" spans="1:7" ht="12.75">
      <c r="A58" s="12"/>
      <c r="F58" s="81"/>
      <c r="G58" s="63"/>
    </row>
    <row r="59" spans="1:7" ht="12.75">
      <c r="A59" s="12"/>
      <c r="F59" s="81"/>
      <c r="G59" s="63"/>
    </row>
    <row r="60" spans="1:7" ht="17.25" customHeight="1">
      <c r="A60" s="383" t="s">
        <v>206</v>
      </c>
      <c r="B60" s="383"/>
      <c r="C60" s="383"/>
      <c r="D60" s="383"/>
      <c r="E60" s="383"/>
      <c r="F60" s="383"/>
      <c r="G60" s="383"/>
    </row>
    <row r="61" spans="1:7" ht="20.25" customHeight="1">
      <c r="A61" s="384" t="s">
        <v>207</v>
      </c>
      <c r="B61" s="384"/>
      <c r="C61" s="384"/>
      <c r="D61" s="384"/>
      <c r="E61" s="384"/>
      <c r="F61" s="384"/>
      <c r="G61" s="384"/>
    </row>
    <row r="62" spans="1:7" ht="12.75">
      <c r="A62" s="138"/>
      <c r="B62" s="59"/>
      <c r="C62" s="59"/>
      <c r="D62" s="59"/>
      <c r="E62" s="59"/>
      <c r="F62" s="59"/>
      <c r="G62" s="186"/>
    </row>
    <row r="63" spans="1:7" ht="12.75">
      <c r="A63" s="382" t="s">
        <v>208</v>
      </c>
      <c r="B63" s="382"/>
      <c r="C63" s="59"/>
      <c r="D63" s="59"/>
      <c r="E63" s="59"/>
      <c r="F63" s="271" t="s">
        <v>209</v>
      </c>
      <c r="G63" s="272">
        <f>'C.C. - ALL.A'!C44</f>
        <v>0</v>
      </c>
    </row>
    <row r="64" spans="1:7" ht="12.75">
      <c r="A64" s="382" t="s">
        <v>210</v>
      </c>
      <c r="B64" s="382"/>
      <c r="C64" s="59"/>
      <c r="D64" s="59"/>
      <c r="E64" s="59"/>
      <c r="F64" s="59"/>
      <c r="G64" s="273" t="e">
        <f>+'C.C. - ALL.A'!F86</f>
        <v>#DIV/0!</v>
      </c>
    </row>
    <row r="65" spans="1:7" ht="12.75">
      <c r="A65" s="140"/>
      <c r="B65" s="59"/>
      <c r="C65" s="59"/>
      <c r="D65" s="274"/>
      <c r="E65" s="275"/>
      <c r="F65" s="276" t="s">
        <v>211</v>
      </c>
      <c r="G65" s="277" t="e">
        <f>'C.C. - ALL.A'!F89</f>
        <v>#DIV/0!</v>
      </c>
    </row>
    <row r="66" spans="1:7" ht="12.75">
      <c r="A66" s="261"/>
      <c r="B66" s="262"/>
      <c r="C66" s="262"/>
      <c r="D66" s="278"/>
      <c r="E66" s="279"/>
      <c r="F66" s="262"/>
      <c r="G66" s="280"/>
    </row>
    <row r="67" spans="1:7" ht="37.5" customHeight="1">
      <c r="A67" s="281"/>
      <c r="B67" s="281"/>
      <c r="C67" s="281"/>
      <c r="D67" s="281"/>
      <c r="E67" s="281"/>
      <c r="F67" s="281"/>
      <c r="G67" s="282"/>
    </row>
    <row r="68" spans="1:7" ht="17.25" customHeight="1">
      <c r="A68" s="383" t="s">
        <v>212</v>
      </c>
      <c r="B68" s="383"/>
      <c r="C68" s="383"/>
      <c r="D68" s="383"/>
      <c r="E68" s="383"/>
      <c r="F68" s="383"/>
      <c r="G68" s="383"/>
    </row>
    <row r="69" spans="1:7" ht="18" customHeight="1">
      <c r="A69" s="384" t="s">
        <v>207</v>
      </c>
      <c r="B69" s="384"/>
      <c r="C69" s="384"/>
      <c r="D69" s="384"/>
      <c r="E69" s="384"/>
      <c r="F69" s="384"/>
      <c r="G69" s="384"/>
    </row>
    <row r="70" spans="1:7" ht="12.75">
      <c r="A70" s="138"/>
      <c r="B70" s="59"/>
      <c r="C70" s="59"/>
      <c r="D70" s="59"/>
      <c r="E70" s="59"/>
      <c r="F70" s="59"/>
      <c r="G70" s="186"/>
    </row>
    <row r="71" spans="1:7" ht="12.75">
      <c r="A71" s="382" t="s">
        <v>22</v>
      </c>
      <c r="B71" s="382"/>
      <c r="C71" s="382"/>
      <c r="D71" s="382"/>
      <c r="E71" s="382"/>
      <c r="F71" s="258" t="s">
        <v>213</v>
      </c>
      <c r="G71" s="283"/>
    </row>
    <row r="72" spans="1:7" ht="12.75">
      <c r="A72" s="140"/>
      <c r="B72" s="59"/>
      <c r="C72" s="59"/>
      <c r="D72" s="274"/>
      <c r="E72" s="24"/>
      <c r="F72" s="284" t="s">
        <v>214</v>
      </c>
      <c r="G72" s="285">
        <f>G71*'C.C. - ALL.B'!G27</f>
        <v>0</v>
      </c>
    </row>
    <row r="73" spans="1:7" ht="12.75">
      <c r="A73" s="140"/>
      <c r="B73" s="59"/>
      <c r="C73" s="59"/>
      <c r="D73" s="59"/>
      <c r="E73" s="24"/>
      <c r="F73" s="286"/>
      <c r="G73" s="186"/>
    </row>
    <row r="74" spans="1:7" ht="12.75">
      <c r="A74" s="382" t="s">
        <v>23</v>
      </c>
      <c r="B74" s="382"/>
      <c r="C74" s="382"/>
      <c r="D74" s="382"/>
      <c r="E74" s="382"/>
      <c r="F74" s="258" t="s">
        <v>213</v>
      </c>
      <c r="G74" s="283"/>
    </row>
    <row r="75" spans="1:7" ht="12.75">
      <c r="A75" s="140"/>
      <c r="B75" s="59"/>
      <c r="C75" s="59"/>
      <c r="D75" s="274"/>
      <c r="E75" s="24"/>
      <c r="F75" s="284" t="s">
        <v>214</v>
      </c>
      <c r="G75" s="285">
        <f>G74*'C.C. - ALL.B'!G27</f>
        <v>0</v>
      </c>
    </row>
    <row r="76" spans="1:7" ht="12.75">
      <c r="A76" s="261"/>
      <c r="B76" s="262"/>
      <c r="C76" s="262"/>
      <c r="D76" s="262"/>
      <c r="E76" s="287"/>
      <c r="F76" s="288"/>
      <c r="G76" s="289"/>
    </row>
    <row r="77" spans="1:4" ht="12.75">
      <c r="A77" s="290"/>
      <c r="B77" s="59"/>
      <c r="C77" s="59"/>
      <c r="D77" s="59"/>
    </row>
    <row r="78" spans="1:7" ht="15.75">
      <c r="A78" s="59"/>
      <c r="B78" s="59"/>
      <c r="C78" s="59"/>
      <c r="D78" s="59"/>
      <c r="F78" s="291" t="s">
        <v>215</v>
      </c>
      <c r="G78" s="292" t="e">
        <f>G65+G72+G75</f>
        <v>#DIV/0!</v>
      </c>
    </row>
    <row r="79" spans="5:7" ht="28.5" customHeight="1">
      <c r="E79" s="55"/>
      <c r="F79" s="293"/>
      <c r="G79" s="294"/>
    </row>
    <row r="80" spans="1:7" ht="12.75">
      <c r="A80" s="293" t="s">
        <v>216</v>
      </c>
      <c r="E80" s="55"/>
      <c r="F80" s="293"/>
      <c r="G80" s="294"/>
    </row>
    <row r="81" spans="1:7" ht="12.75">
      <c r="A81" s="385"/>
      <c r="B81" s="385"/>
      <c r="C81" s="385"/>
      <c r="D81" s="385"/>
      <c r="E81" s="385"/>
      <c r="F81" s="385"/>
      <c r="G81" s="385"/>
    </row>
    <row r="82" spans="1:7" ht="12.75">
      <c r="A82" s="385"/>
      <c r="B82" s="385"/>
      <c r="C82" s="385"/>
      <c r="D82" s="385"/>
      <c r="E82" s="385"/>
      <c r="F82" s="385"/>
      <c r="G82" s="385"/>
    </row>
    <row r="83" spans="1:7" ht="12.75">
      <c r="A83" s="385"/>
      <c r="B83" s="385"/>
      <c r="C83" s="385"/>
      <c r="D83" s="385"/>
      <c r="E83" s="385"/>
      <c r="F83" s="385"/>
      <c r="G83" s="385"/>
    </row>
    <row r="84" spans="1:7" ht="51" customHeight="1">
      <c r="A84" s="90"/>
      <c r="B84" s="59"/>
      <c r="C84" s="59"/>
      <c r="D84" s="59"/>
      <c r="E84" s="55"/>
      <c r="F84" s="293"/>
      <c r="G84" s="294"/>
    </row>
    <row r="85" spans="1:7" ht="12.75">
      <c r="A85" s="59"/>
      <c r="B85" s="59"/>
      <c r="C85" s="59"/>
      <c r="D85" s="59"/>
      <c r="E85" s="55"/>
      <c r="F85" s="295" t="s">
        <v>13</v>
      </c>
      <c r="G85" s="294"/>
    </row>
    <row r="86" spans="1:7" ht="12.75">
      <c r="A86" s="59"/>
      <c r="B86" s="59"/>
      <c r="C86" s="59"/>
      <c r="D86" s="380" t="s">
        <v>24</v>
      </c>
      <c r="E86" s="380"/>
      <c r="F86" s="296">
        <f>SUM(G12,G28,G44)</f>
        <v>0</v>
      </c>
      <c r="G86" s="297">
        <f>+IF(Scheda!B9=0,0,F86*2)</f>
        <v>0</v>
      </c>
    </row>
    <row r="87" spans="1:7" ht="12.75">
      <c r="A87" s="59"/>
      <c r="B87" s="59"/>
      <c r="C87" s="59"/>
      <c r="D87" s="381" t="s">
        <v>25</v>
      </c>
      <c r="E87" s="381"/>
      <c r="F87" s="298">
        <f>SUM(G18,G34,G50)</f>
        <v>0</v>
      </c>
      <c r="G87" s="299">
        <f>+IF(Scheda!B9=0,0,F87*2)</f>
        <v>0</v>
      </c>
    </row>
    <row r="88" spans="1:7" ht="12.75">
      <c r="A88" s="59"/>
      <c r="B88" s="59"/>
      <c r="C88" s="59"/>
      <c r="D88" s="381" t="s">
        <v>26</v>
      </c>
      <c r="E88" s="381"/>
      <c r="F88" s="298" t="e">
        <f>+G78</f>
        <v>#DIV/0!</v>
      </c>
      <c r="G88" s="299">
        <f>+IF(Scheda!B9=0,0,F88*2)</f>
        <v>0</v>
      </c>
    </row>
    <row r="89" spans="1:7" ht="15.75">
      <c r="A89" s="59"/>
      <c r="B89" s="59"/>
      <c r="C89" s="59"/>
      <c r="D89" s="300"/>
      <c r="E89" s="301" t="s">
        <v>27</v>
      </c>
      <c r="F89" s="302" t="e">
        <f>SUM(F86:F88)</f>
        <v>#DIV/0!</v>
      </c>
      <c r="G89" s="303"/>
    </row>
    <row r="90" spans="1:7" ht="18" customHeight="1">
      <c r="A90" s="59"/>
      <c r="B90" s="59"/>
      <c r="C90" s="59"/>
      <c r="D90" s="59"/>
      <c r="E90" s="304" t="s">
        <v>254</v>
      </c>
      <c r="F90" s="305"/>
      <c r="G90" s="306">
        <f>SUM(G86:G88)</f>
        <v>0</v>
      </c>
    </row>
    <row r="91" spans="1:7" ht="12.75">
      <c r="A91" s="59"/>
      <c r="B91" s="59"/>
      <c r="C91" s="59"/>
      <c r="D91" s="59"/>
      <c r="E91" s="55"/>
      <c r="F91" s="293"/>
      <c r="G91" s="294"/>
    </row>
    <row r="92" spans="1:6" ht="12.75">
      <c r="A92" s="59"/>
      <c r="B92" s="59"/>
      <c r="C92" s="59"/>
      <c r="D92" s="59"/>
      <c r="E92" s="55"/>
      <c r="F92" s="293"/>
    </row>
    <row r="93" spans="1:7" ht="12.75">
      <c r="A93" s="59"/>
      <c r="B93" s="59"/>
      <c r="C93" s="59"/>
      <c r="D93" s="59"/>
      <c r="E93" s="55"/>
      <c r="F93" s="293"/>
      <c r="G93" s="294"/>
    </row>
    <row r="94" spans="5:7" ht="12.75">
      <c r="E94" s="55"/>
      <c r="F94" s="293"/>
      <c r="G94" s="294"/>
    </row>
    <row r="96" spans="1:7" ht="12.75">
      <c r="A96" s="12"/>
      <c r="E96" s="59"/>
      <c r="F96" s="81"/>
      <c r="G96" s="153"/>
    </row>
    <row r="97" spans="1:7" ht="12.75">
      <c r="A97" s="83" t="s">
        <v>29</v>
      </c>
      <c r="B97" s="84"/>
      <c r="E97" s="83" t="s">
        <v>30</v>
      </c>
      <c r="F97" s="85"/>
      <c r="G97" s="86"/>
    </row>
    <row r="98" spans="1:6" ht="12.75">
      <c r="A98" s="12"/>
      <c r="F98" s="2"/>
    </row>
    <row r="99" spans="1:7" ht="12.75">
      <c r="A99" s="12"/>
      <c r="F99" s="81"/>
      <c r="G99" s="63"/>
    </row>
    <row r="100" spans="1:7" ht="12.75">
      <c r="A100" s="12"/>
      <c r="E100" s="59"/>
      <c r="F100" s="81"/>
      <c r="G100" s="63"/>
    </row>
  </sheetData>
  <sheetProtection selectLockedCells="1" selectUnlockedCells="1"/>
  <mergeCells count="21">
    <mergeCell ref="A1:G1"/>
    <mergeCell ref="A3:G3"/>
    <mergeCell ref="A4:G4"/>
    <mergeCell ref="A5:G5"/>
    <mergeCell ref="A6:G6"/>
    <mergeCell ref="A21:G21"/>
    <mergeCell ref="A22:G22"/>
    <mergeCell ref="A37:G37"/>
    <mergeCell ref="A38:G38"/>
    <mergeCell ref="A60:G60"/>
    <mergeCell ref="A61:G61"/>
    <mergeCell ref="A63:B63"/>
    <mergeCell ref="D86:E86"/>
    <mergeCell ref="D87:E87"/>
    <mergeCell ref="D88:E88"/>
    <mergeCell ref="A64:B64"/>
    <mergeCell ref="A68:G68"/>
    <mergeCell ref="A69:G69"/>
    <mergeCell ref="A71:E71"/>
    <mergeCell ref="A74:E74"/>
    <mergeCell ref="A81:G83"/>
  </mergeCells>
  <printOptions horizontalCentered="1"/>
  <pageMargins left="0.7875" right="0.7875" top="0.49027777777777776" bottom="0.9840277777777777" header="0.5118055555555555" footer="0.5118055555555555"/>
  <pageSetup horizontalDpi="300" verticalDpi="300" orientation="portrait" paperSize="9" scale="9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4"/>
  <sheetViews>
    <sheetView zoomScale="89" zoomScaleNormal="89" zoomScalePageLayoutView="0" workbookViewId="0" topLeftCell="A1">
      <selection activeCell="A1" sqref="A1:G1"/>
    </sheetView>
  </sheetViews>
  <sheetFormatPr defaultColWidth="9.140625" defaultRowHeight="12.75"/>
  <cols>
    <col min="1" max="1" width="15.28125" style="1" customWidth="1"/>
    <col min="2" max="2" width="9.421875" style="1" customWidth="1"/>
    <col min="3" max="3" width="9.8515625" style="1" customWidth="1"/>
    <col min="4" max="4" width="9.140625" style="1" customWidth="1"/>
    <col min="5" max="5" width="10.28125" style="1" customWidth="1"/>
    <col min="6" max="6" width="16.00390625" style="1" customWidth="1"/>
    <col min="7" max="7" width="17.140625" style="3" customWidth="1"/>
    <col min="8" max="16384" width="9.140625" style="3" customWidth="1"/>
  </cols>
  <sheetData>
    <row r="1" spans="1:7" ht="15.75">
      <c r="A1" s="368" t="s">
        <v>217</v>
      </c>
      <c r="B1" s="368"/>
      <c r="C1" s="368"/>
      <c r="D1" s="368"/>
      <c r="E1" s="368"/>
      <c r="F1" s="368"/>
      <c r="G1" s="368"/>
    </row>
    <row r="2" spans="1:7" ht="12.75">
      <c r="A2" s="35" t="s">
        <v>2</v>
      </c>
      <c r="B2" s="244">
        <f>Scheda!$B$3</f>
        <v>0</v>
      </c>
      <c r="C2" s="59"/>
      <c r="D2" s="59"/>
      <c r="E2" s="59"/>
      <c r="F2" s="59"/>
      <c r="G2" s="59"/>
    </row>
    <row r="3" spans="1:7" ht="12.75">
      <c r="A3" s="245"/>
      <c r="B3" s="245"/>
      <c r="C3" s="245"/>
      <c r="D3" s="245"/>
      <c r="E3" s="245"/>
      <c r="F3" s="245"/>
      <c r="G3" s="245"/>
    </row>
    <row r="4" spans="1:7" ht="36.75" customHeight="1">
      <c r="A4" s="397" t="s">
        <v>218</v>
      </c>
      <c r="B4" s="397"/>
      <c r="C4" s="397"/>
      <c r="D4" s="397"/>
      <c r="E4" s="397"/>
      <c r="F4" s="397"/>
      <c r="G4" s="397"/>
    </row>
    <row r="5" spans="1:7" ht="21" customHeight="1">
      <c r="A5" s="391" t="s">
        <v>188</v>
      </c>
      <c r="B5" s="391"/>
      <c r="C5" s="391"/>
      <c r="D5" s="391"/>
      <c r="E5" s="391"/>
      <c r="F5" s="391"/>
      <c r="G5" s="391"/>
    </row>
    <row r="6" spans="1:7" ht="12.75">
      <c r="A6" s="246" t="s">
        <v>189</v>
      </c>
      <c r="B6" s="59"/>
      <c r="C6" s="59"/>
      <c r="D6" s="59"/>
      <c r="E6" s="59"/>
      <c r="F6" s="59"/>
      <c r="G6" s="186"/>
    </row>
    <row r="7" spans="1:7" ht="12.75">
      <c r="A7" s="246" t="s">
        <v>190</v>
      </c>
      <c r="B7" s="248"/>
      <c r="C7" s="249" t="s">
        <v>191</v>
      </c>
      <c r="D7" s="59"/>
      <c r="E7" s="59"/>
      <c r="F7" s="59"/>
      <c r="G7" s="186"/>
    </row>
    <row r="8" spans="1:7" ht="12.75">
      <c r="A8" s="246" t="s">
        <v>192</v>
      </c>
      <c r="B8" s="250">
        <f>+B2</f>
        <v>0</v>
      </c>
      <c r="C8" s="251" t="s">
        <v>193</v>
      </c>
      <c r="D8" s="59"/>
      <c r="E8" s="59"/>
      <c r="F8" s="59"/>
      <c r="G8" s="186"/>
    </row>
    <row r="9" spans="1:7" ht="12.75">
      <c r="A9" s="246"/>
      <c r="B9" s="59"/>
      <c r="C9" s="59"/>
      <c r="D9" s="59"/>
      <c r="E9" s="59"/>
      <c r="F9" s="271" t="s">
        <v>219</v>
      </c>
      <c r="G9" s="254">
        <f>+B7*B8</f>
        <v>0</v>
      </c>
    </row>
    <row r="10" spans="1:7" ht="12.75">
      <c r="A10" s="140"/>
      <c r="B10" s="59"/>
      <c r="C10" s="59"/>
      <c r="D10" s="59"/>
      <c r="E10" s="59"/>
      <c r="F10" s="255" t="s">
        <v>195</v>
      </c>
      <c r="G10" s="186"/>
    </row>
    <row r="11" spans="1:7" ht="12.75">
      <c r="A11" s="140"/>
      <c r="B11" s="59"/>
      <c r="C11" s="59"/>
      <c r="D11" s="59"/>
      <c r="E11" s="258" t="s">
        <v>196</v>
      </c>
      <c r="F11" s="259"/>
      <c r="G11" s="260">
        <f>IF(F11=0,G9,G9*F11)</f>
        <v>0</v>
      </c>
    </row>
    <row r="12" spans="1:7" ht="12.75">
      <c r="A12" s="246" t="s">
        <v>197</v>
      </c>
      <c r="B12" s="59"/>
      <c r="C12" s="59"/>
      <c r="D12" s="59"/>
      <c r="E12" s="59"/>
      <c r="F12" s="59"/>
      <c r="G12" s="186"/>
    </row>
    <row r="13" spans="1:7" ht="12.75">
      <c r="A13" s="246" t="s">
        <v>198</v>
      </c>
      <c r="B13" s="248"/>
      <c r="C13" s="249" t="s">
        <v>191</v>
      </c>
      <c r="D13" s="59"/>
      <c r="E13" s="59"/>
      <c r="F13" s="59"/>
      <c r="G13" s="186"/>
    </row>
    <row r="14" spans="1:7" ht="12.75">
      <c r="A14" s="246" t="s">
        <v>192</v>
      </c>
      <c r="B14" s="250">
        <f>+B8</f>
        <v>0</v>
      </c>
      <c r="C14" s="251" t="s">
        <v>193</v>
      </c>
      <c r="D14" s="59"/>
      <c r="E14" s="59"/>
      <c r="F14" s="59"/>
      <c r="G14" s="186"/>
    </row>
    <row r="15" spans="1:7" ht="12.75">
      <c r="A15" s="140"/>
      <c r="B15" s="59"/>
      <c r="C15" s="59"/>
      <c r="D15" s="59"/>
      <c r="E15" s="59"/>
      <c r="F15" s="253" t="s">
        <v>220</v>
      </c>
      <c r="G15" s="254">
        <f>+B13*B14</f>
        <v>0</v>
      </c>
    </row>
    <row r="16" spans="1:7" ht="12.75">
      <c r="A16" s="140"/>
      <c r="B16" s="59"/>
      <c r="C16" s="59"/>
      <c r="D16" s="59"/>
      <c r="E16" s="59"/>
      <c r="F16" s="255" t="s">
        <v>200</v>
      </c>
      <c r="G16" s="186"/>
    </row>
    <row r="17" spans="1:7" ht="12.75">
      <c r="A17" s="140"/>
      <c r="B17" s="59"/>
      <c r="C17" s="59"/>
      <c r="D17" s="59"/>
      <c r="E17" s="258" t="s">
        <v>196</v>
      </c>
      <c r="F17" s="259"/>
      <c r="G17" s="260">
        <f>IF(F17=0,G15,G15*F17)</f>
        <v>0</v>
      </c>
    </row>
    <row r="18" spans="1:7" ht="18" customHeight="1">
      <c r="A18" s="261"/>
      <c r="B18" s="262"/>
      <c r="C18" s="262"/>
      <c r="D18" s="262"/>
      <c r="E18" s="262"/>
      <c r="F18" s="263" t="s">
        <v>201</v>
      </c>
      <c r="G18" s="264">
        <f>SUM(G11,G17)</f>
        <v>0</v>
      </c>
    </row>
    <row r="19" spans="6:7" ht="12.75">
      <c r="F19" s="7"/>
      <c r="G19" s="294"/>
    </row>
    <row r="20" spans="1:7" ht="15.75">
      <c r="A20" s="387" t="s">
        <v>202</v>
      </c>
      <c r="B20" s="387"/>
      <c r="C20" s="387"/>
      <c r="D20" s="387"/>
      <c r="E20" s="387"/>
      <c r="F20" s="387"/>
      <c r="G20" s="387"/>
    </row>
    <row r="21" spans="1:7" ht="15.75">
      <c r="A21" s="386" t="s">
        <v>221</v>
      </c>
      <c r="B21" s="386"/>
      <c r="C21" s="386"/>
      <c r="D21" s="386"/>
      <c r="E21" s="386"/>
      <c r="F21" s="386"/>
      <c r="G21" s="386"/>
    </row>
    <row r="22" spans="1:7" ht="12.75">
      <c r="A22" s="246" t="s">
        <v>189</v>
      </c>
      <c r="B22" s="59"/>
      <c r="C22" s="59"/>
      <c r="D22" s="59"/>
      <c r="E22" s="59"/>
      <c r="F22" s="59"/>
      <c r="G22" s="186"/>
    </row>
    <row r="23" spans="1:7" ht="12.75">
      <c r="A23" s="246" t="s">
        <v>190</v>
      </c>
      <c r="B23" s="248"/>
      <c r="C23" s="249" t="s">
        <v>191</v>
      </c>
      <c r="D23" s="59"/>
      <c r="E23" s="59"/>
      <c r="F23" s="59"/>
      <c r="G23" s="186"/>
    </row>
    <row r="24" spans="1:7" ht="12.75">
      <c r="A24" s="246" t="s">
        <v>192</v>
      </c>
      <c r="B24" s="250">
        <f>+B18</f>
        <v>0</v>
      </c>
      <c r="C24" s="251" t="s">
        <v>193</v>
      </c>
      <c r="D24" s="59"/>
      <c r="E24" s="59"/>
      <c r="F24" s="59"/>
      <c r="G24" s="186"/>
    </row>
    <row r="25" spans="1:7" ht="12.75">
      <c r="A25" s="140"/>
      <c r="B25" s="62"/>
      <c r="C25" s="59"/>
      <c r="D25" s="59"/>
      <c r="E25" s="59"/>
      <c r="F25" s="271" t="s">
        <v>219</v>
      </c>
      <c r="G25" s="254">
        <f>+B23*B24</f>
        <v>0</v>
      </c>
    </row>
    <row r="26" spans="1:7" ht="12.75">
      <c r="A26" s="140"/>
      <c r="B26" s="59"/>
      <c r="C26" s="59"/>
      <c r="D26" s="59"/>
      <c r="E26" s="59"/>
      <c r="F26" s="255" t="s">
        <v>195</v>
      </c>
      <c r="G26" s="186"/>
    </row>
    <row r="27" spans="1:7" ht="12.75">
      <c r="A27" s="140"/>
      <c r="B27" s="59"/>
      <c r="C27" s="59"/>
      <c r="D27" s="59"/>
      <c r="E27" s="258" t="s">
        <v>196</v>
      </c>
      <c r="F27" s="259"/>
      <c r="G27" s="260">
        <f>IF(F27=0,G25,G25*F27)</f>
        <v>0</v>
      </c>
    </row>
    <row r="28" spans="1:7" ht="12.75">
      <c r="A28" s="246" t="s">
        <v>197</v>
      </c>
      <c r="B28" s="59"/>
      <c r="C28" s="59"/>
      <c r="D28" s="59"/>
      <c r="E28" s="59"/>
      <c r="F28" s="59"/>
      <c r="G28" s="186"/>
    </row>
    <row r="29" spans="1:7" ht="12.75">
      <c r="A29" s="246" t="s">
        <v>198</v>
      </c>
      <c r="B29" s="248"/>
      <c r="C29" s="249" t="s">
        <v>191</v>
      </c>
      <c r="D29" s="59"/>
      <c r="E29" s="59"/>
      <c r="F29" s="59"/>
      <c r="G29" s="186"/>
    </row>
    <row r="30" spans="1:7" ht="12.75">
      <c r="A30" s="246" t="s">
        <v>192</v>
      </c>
      <c r="B30" s="250">
        <f>+B24</f>
        <v>0</v>
      </c>
      <c r="C30" s="251" t="s">
        <v>193</v>
      </c>
      <c r="D30" s="59"/>
      <c r="E30" s="59"/>
      <c r="F30" s="59"/>
      <c r="G30" s="186"/>
    </row>
    <row r="31" spans="1:7" ht="12.75">
      <c r="A31" s="140"/>
      <c r="B31" s="59"/>
      <c r="C31" s="59"/>
      <c r="D31" s="59"/>
      <c r="E31" s="59"/>
      <c r="F31" s="253" t="s">
        <v>220</v>
      </c>
      <c r="G31" s="254">
        <f>+B29*B30</f>
        <v>0</v>
      </c>
    </row>
    <row r="32" spans="1:7" ht="12.75">
      <c r="A32" s="140"/>
      <c r="B32" s="59"/>
      <c r="C32" s="59"/>
      <c r="D32" s="59"/>
      <c r="E32" s="59"/>
      <c r="F32" s="255" t="s">
        <v>200</v>
      </c>
      <c r="G32" s="186"/>
    </row>
    <row r="33" spans="1:7" ht="12.75">
      <c r="A33" s="140"/>
      <c r="B33" s="59"/>
      <c r="C33" s="59"/>
      <c r="D33" s="59"/>
      <c r="E33" s="258" t="s">
        <v>196</v>
      </c>
      <c r="F33" s="259"/>
      <c r="G33" s="260">
        <f>IF(F33=0,G31,G31*F33)</f>
        <v>0</v>
      </c>
    </row>
    <row r="34" spans="1:7" ht="18" customHeight="1">
      <c r="A34" s="261"/>
      <c r="B34" s="262"/>
      <c r="C34" s="262"/>
      <c r="D34" s="262"/>
      <c r="E34" s="262"/>
      <c r="F34" s="263" t="s">
        <v>201</v>
      </c>
      <c r="G34" s="264">
        <f>SUM(G27,G33)</f>
        <v>0</v>
      </c>
    </row>
    <row r="35" spans="1:7" ht="12.75">
      <c r="A35" s="281"/>
      <c r="B35" s="59"/>
      <c r="C35" s="59"/>
      <c r="D35" s="59"/>
      <c r="E35" s="59"/>
      <c r="F35" s="55"/>
      <c r="G35" s="294"/>
    </row>
    <row r="36" spans="1:7" s="63" customFormat="1" ht="15.75" customHeight="1">
      <c r="A36" s="387" t="s">
        <v>202</v>
      </c>
      <c r="B36" s="387"/>
      <c r="C36" s="387"/>
      <c r="D36" s="387"/>
      <c r="E36" s="387"/>
      <c r="F36" s="387"/>
      <c r="G36" s="387"/>
    </row>
    <row r="37" spans="1:7" s="63" customFormat="1" ht="15.75">
      <c r="A37" s="386" t="s">
        <v>204</v>
      </c>
      <c r="B37" s="386"/>
      <c r="C37" s="386"/>
      <c r="D37" s="386"/>
      <c r="E37" s="386"/>
      <c r="F37" s="386"/>
      <c r="G37" s="386"/>
    </row>
    <row r="38" spans="1:7" s="63" customFormat="1" ht="12.75">
      <c r="A38" s="246" t="s">
        <v>189</v>
      </c>
      <c r="B38" s="59"/>
      <c r="C38" s="59"/>
      <c r="D38" s="59"/>
      <c r="E38" s="59"/>
      <c r="F38" s="59"/>
      <c r="G38" s="186"/>
    </row>
    <row r="39" spans="1:7" s="63" customFormat="1" ht="12.75">
      <c r="A39" s="246" t="s">
        <v>190</v>
      </c>
      <c r="B39" s="248"/>
      <c r="C39" s="249" t="s">
        <v>191</v>
      </c>
      <c r="D39" s="59"/>
      <c r="E39" s="59"/>
      <c r="F39" s="59"/>
      <c r="G39" s="186"/>
    </row>
    <row r="40" spans="1:7" s="63" customFormat="1" ht="12.75">
      <c r="A40" s="246" t="s">
        <v>192</v>
      </c>
      <c r="B40" s="250">
        <f>+B34</f>
        <v>0</v>
      </c>
      <c r="C40" s="251" t="s">
        <v>193</v>
      </c>
      <c r="D40" s="59"/>
      <c r="E40" s="59"/>
      <c r="F40" s="59"/>
      <c r="G40" s="186"/>
    </row>
    <row r="41" spans="1:7" s="63" customFormat="1" ht="12.75">
      <c r="A41" s="140"/>
      <c r="B41" s="59"/>
      <c r="C41" s="59"/>
      <c r="D41" s="59"/>
      <c r="E41" s="59"/>
      <c r="F41" s="271" t="s">
        <v>219</v>
      </c>
      <c r="G41" s="254">
        <f>+B39*B40</f>
        <v>0</v>
      </c>
    </row>
    <row r="42" spans="1:7" s="63" customFormat="1" ht="12.75">
      <c r="A42" s="140"/>
      <c r="B42" s="59"/>
      <c r="C42" s="59"/>
      <c r="D42" s="59"/>
      <c r="E42" s="59"/>
      <c r="F42" s="255" t="s">
        <v>195</v>
      </c>
      <c r="G42" s="186"/>
    </row>
    <row r="43" spans="1:7" s="63" customFormat="1" ht="12.75">
      <c r="A43" s="140"/>
      <c r="B43" s="59"/>
      <c r="C43" s="59"/>
      <c r="D43" s="59"/>
      <c r="E43" s="258" t="s">
        <v>196</v>
      </c>
      <c r="F43" s="259"/>
      <c r="G43" s="260">
        <f>IF(F43=0,G41,G41*F43)</f>
        <v>0</v>
      </c>
    </row>
    <row r="44" spans="1:7" s="63" customFormat="1" ht="12.75">
      <c r="A44" s="246" t="s">
        <v>197</v>
      </c>
      <c r="B44" s="59"/>
      <c r="C44" s="59"/>
      <c r="D44" s="59"/>
      <c r="E44" s="59"/>
      <c r="F44" s="59"/>
      <c r="G44" s="186"/>
    </row>
    <row r="45" spans="1:7" s="63" customFormat="1" ht="12.75">
      <c r="A45" s="246" t="s">
        <v>198</v>
      </c>
      <c r="B45" s="248"/>
      <c r="C45" s="249" t="s">
        <v>191</v>
      </c>
      <c r="D45" s="59"/>
      <c r="E45" s="59"/>
      <c r="F45" s="59"/>
      <c r="G45" s="186"/>
    </row>
    <row r="46" spans="1:7" s="63" customFormat="1" ht="12.75">
      <c r="A46" s="246" t="s">
        <v>192</v>
      </c>
      <c r="B46" s="250">
        <f>+B40</f>
        <v>0</v>
      </c>
      <c r="C46" s="251" t="s">
        <v>193</v>
      </c>
      <c r="D46" s="59"/>
      <c r="E46" s="59"/>
      <c r="F46" s="59"/>
      <c r="G46" s="186"/>
    </row>
    <row r="47" spans="1:7" s="63" customFormat="1" ht="12.75">
      <c r="A47" s="140"/>
      <c r="B47" s="59"/>
      <c r="C47" s="59"/>
      <c r="D47" s="59"/>
      <c r="E47" s="59"/>
      <c r="F47" s="253" t="s">
        <v>220</v>
      </c>
      <c r="G47" s="254">
        <f>+B45*B46</f>
        <v>0</v>
      </c>
    </row>
    <row r="48" spans="1:7" s="63" customFormat="1" ht="12.75">
      <c r="A48" s="140"/>
      <c r="B48" s="59"/>
      <c r="C48" s="59"/>
      <c r="D48" s="59"/>
      <c r="E48" s="59"/>
      <c r="F48" s="255" t="s">
        <v>200</v>
      </c>
      <c r="G48" s="186"/>
    </row>
    <row r="49" spans="1:7" s="63" customFormat="1" ht="12.75">
      <c r="A49" s="140"/>
      <c r="B49" s="59"/>
      <c r="C49" s="59"/>
      <c r="D49" s="59"/>
      <c r="E49" s="258" t="s">
        <v>196</v>
      </c>
      <c r="F49" s="259"/>
      <c r="G49" s="260">
        <f>IF(F49=0,G47,G47*F49)</f>
        <v>0</v>
      </c>
    </row>
    <row r="50" spans="1:7" s="63" customFormat="1" ht="18" customHeight="1">
      <c r="A50" s="261"/>
      <c r="B50" s="262"/>
      <c r="C50" s="262"/>
      <c r="D50" s="262"/>
      <c r="E50" s="262"/>
      <c r="F50" s="263" t="s">
        <v>201</v>
      </c>
      <c r="G50" s="264">
        <f>SUM(G43,G49)</f>
        <v>0</v>
      </c>
    </row>
    <row r="51" spans="1:7" s="63" customFormat="1" ht="12.75">
      <c r="A51" s="59"/>
      <c r="B51" s="59"/>
      <c r="C51" s="59"/>
      <c r="D51" s="59"/>
      <c r="E51" s="59"/>
      <c r="F51" s="55"/>
      <c r="G51" s="266"/>
    </row>
    <row r="52" spans="1:7" s="63" customFormat="1" ht="15.75">
      <c r="A52" s="1"/>
      <c r="B52" s="1"/>
      <c r="C52" s="1"/>
      <c r="D52" s="1"/>
      <c r="E52" s="1"/>
      <c r="F52" s="267" t="s">
        <v>205</v>
      </c>
      <c r="G52" s="268">
        <f>SUM(G20,G29,G35,G43,G49)</f>
        <v>0</v>
      </c>
    </row>
    <row r="53" spans="1:7" s="63" customFormat="1" ht="12.75">
      <c r="A53" s="1"/>
      <c r="B53" s="1"/>
      <c r="C53" s="1"/>
      <c r="D53" s="1"/>
      <c r="E53" s="1"/>
      <c r="F53" s="269"/>
      <c r="G53" s="294"/>
    </row>
    <row r="54" spans="1:7" s="63" customFormat="1" ht="12.75">
      <c r="A54" s="1"/>
      <c r="B54" s="1"/>
      <c r="C54" s="1"/>
      <c r="D54" s="1"/>
      <c r="E54" s="1"/>
      <c r="F54" s="269"/>
      <c r="G54" s="294"/>
    </row>
    <row r="55" spans="1:7" s="63" customFormat="1" ht="12.75">
      <c r="A55" s="1"/>
      <c r="B55" s="1"/>
      <c r="C55" s="1"/>
      <c r="D55" s="1"/>
      <c r="E55" s="59"/>
      <c r="F55" s="81"/>
      <c r="G55" s="153"/>
    </row>
    <row r="56" spans="1:7" s="63" customFormat="1" ht="12.75">
      <c r="A56" s="83" t="s">
        <v>29</v>
      </c>
      <c r="B56" s="84"/>
      <c r="C56" s="1"/>
      <c r="D56" s="1"/>
      <c r="E56" s="83" t="s">
        <v>30</v>
      </c>
      <c r="F56" s="85"/>
      <c r="G56" s="86"/>
    </row>
    <row r="57" s="63" customFormat="1" ht="12.75"/>
    <row r="58" spans="1:6" s="63" customFormat="1" ht="12.75">
      <c r="A58" s="1"/>
      <c r="B58" s="1"/>
      <c r="C58" s="1"/>
      <c r="D58" s="1"/>
      <c r="E58" s="1"/>
      <c r="F58" s="81"/>
    </row>
    <row r="59" spans="1:6" s="63" customFormat="1" ht="7.5" customHeight="1">
      <c r="A59" s="1"/>
      <c r="B59" s="1"/>
      <c r="C59" s="1"/>
      <c r="D59" s="1"/>
      <c r="E59" s="1"/>
      <c r="F59" s="81"/>
    </row>
    <row r="60" spans="1:7" s="63" customFormat="1" ht="15.75" customHeight="1">
      <c r="A60" s="383" t="s">
        <v>222</v>
      </c>
      <c r="B60" s="383"/>
      <c r="C60" s="383"/>
      <c r="D60" s="383"/>
      <c r="E60" s="383"/>
      <c r="F60" s="383"/>
      <c r="G60" s="383"/>
    </row>
    <row r="61" spans="1:7" s="63" customFormat="1" ht="18.75" customHeight="1">
      <c r="A61" s="395" t="s">
        <v>223</v>
      </c>
      <c r="B61" s="395"/>
      <c r="C61" s="395"/>
      <c r="D61" s="395"/>
      <c r="E61" s="395"/>
      <c r="F61" s="395"/>
      <c r="G61" s="395"/>
    </row>
    <row r="62" ht="16.5" customHeight="1"/>
    <row r="63" spans="1:7" ht="33.75" customHeight="1">
      <c r="A63" s="396" t="s">
        <v>224</v>
      </c>
      <c r="B63" s="396"/>
      <c r="C63" s="396"/>
      <c r="D63" s="396"/>
      <c r="E63" s="396"/>
      <c r="F63" s="396"/>
      <c r="G63" s="396"/>
    </row>
    <row r="64" ht="26.25" customHeight="1"/>
    <row r="65" ht="12.75">
      <c r="A65" s="307" t="s">
        <v>225</v>
      </c>
    </row>
    <row r="66" spans="1:7" ht="12.75">
      <c r="A66" s="308"/>
      <c r="B66" s="309"/>
      <c r="C66" s="309"/>
      <c r="D66" s="309"/>
      <c r="E66" s="310" t="s">
        <v>226</v>
      </c>
      <c r="F66" s="311"/>
      <c r="G66" s="258" t="s">
        <v>227</v>
      </c>
    </row>
    <row r="67" spans="1:7" ht="12.75">
      <c r="A67" s="312"/>
      <c r="B67" s="313"/>
      <c r="C67" s="313"/>
      <c r="D67" s="313"/>
      <c r="E67" s="314" t="s">
        <v>228</v>
      </c>
      <c r="F67" s="315"/>
      <c r="G67" s="258" t="s">
        <v>229</v>
      </c>
    </row>
    <row r="68" spans="1:6" ht="12.75">
      <c r="A68" s="316"/>
      <c r="B68" s="309"/>
      <c r="C68" s="317"/>
      <c r="D68" s="309"/>
      <c r="E68" s="318"/>
      <c r="F68" s="319">
        <f>IF(F66=0,F67,F66)</f>
        <v>0</v>
      </c>
    </row>
    <row r="69" spans="1:7" ht="20.25" customHeight="1">
      <c r="A69" s="320" t="s">
        <v>230</v>
      </c>
      <c r="C69" s="321"/>
      <c r="E69" s="12"/>
      <c r="G69" s="1"/>
    </row>
    <row r="70" spans="1:7" ht="12.75">
      <c r="A70" s="322" t="s">
        <v>231</v>
      </c>
      <c r="B70" s="309"/>
      <c r="C70" s="310" t="s">
        <v>232</v>
      </c>
      <c r="D70" s="323">
        <v>0.03</v>
      </c>
      <c r="E70" s="324"/>
      <c r="F70" s="325">
        <f>+IF(E70=0,0,F68*D70)</f>
        <v>0</v>
      </c>
      <c r="G70" s="326"/>
    </row>
    <row r="71" spans="1:7" ht="12.75">
      <c r="A71" s="327" t="s">
        <v>233</v>
      </c>
      <c r="B71" s="59"/>
      <c r="C71" s="90" t="s">
        <v>234</v>
      </c>
      <c r="D71" s="328">
        <v>0.03</v>
      </c>
      <c r="E71" s="324"/>
      <c r="F71" s="329">
        <f>+IF(E71=0,0,F68*D71)</f>
        <v>0</v>
      </c>
      <c r="G71" s="330"/>
    </row>
    <row r="72" spans="1:7" ht="12.75">
      <c r="A72" s="322" t="s">
        <v>235</v>
      </c>
      <c r="B72" s="309"/>
      <c r="C72" s="310" t="s">
        <v>232</v>
      </c>
      <c r="D72" s="323">
        <v>0.03</v>
      </c>
      <c r="E72" s="324"/>
      <c r="F72" s="329">
        <f>+IF(E72=0,0,F68*D72)</f>
        <v>0</v>
      </c>
      <c r="G72" s="326"/>
    </row>
    <row r="73" spans="1:7" ht="12.75">
      <c r="A73" s="327" t="s">
        <v>233</v>
      </c>
      <c r="B73" s="59"/>
      <c r="C73" s="90" t="s">
        <v>234</v>
      </c>
      <c r="D73" s="328">
        <v>0.03</v>
      </c>
      <c r="E73" s="324"/>
      <c r="F73" s="329">
        <f>+IF(E73=0,0,F68*D73)</f>
        <v>0</v>
      </c>
      <c r="G73" s="326"/>
    </row>
    <row r="74" spans="1:7" ht="12.75">
      <c r="A74" s="322" t="s">
        <v>236</v>
      </c>
      <c r="B74" s="309"/>
      <c r="C74" s="310" t="s">
        <v>232</v>
      </c>
      <c r="D74" s="323">
        <v>0.03</v>
      </c>
      <c r="E74" s="324"/>
      <c r="F74" s="329">
        <f>+IF(E74=0,0,F68*D74)</f>
        <v>0</v>
      </c>
      <c r="G74" s="326"/>
    </row>
    <row r="75" spans="1:7" ht="12.75">
      <c r="A75" s="327" t="s">
        <v>233</v>
      </c>
      <c r="B75" s="59"/>
      <c r="C75" s="90" t="s">
        <v>234</v>
      </c>
      <c r="D75" s="328">
        <v>0.03</v>
      </c>
      <c r="E75" s="324"/>
      <c r="F75" s="329">
        <f>+IF(E75=0,0,F68*D75)</f>
        <v>0</v>
      </c>
      <c r="G75" s="326"/>
    </row>
    <row r="76" spans="3:7" ht="22.5" customHeight="1">
      <c r="C76" s="331" t="s">
        <v>237</v>
      </c>
      <c r="E76" s="332" t="s">
        <v>15</v>
      </c>
      <c r="F76" s="333">
        <f>SUM(F70:F75)</f>
        <v>0</v>
      </c>
      <c r="G76" s="334"/>
    </row>
    <row r="77" ht="12.75">
      <c r="C77" s="321" t="s">
        <v>238</v>
      </c>
    </row>
    <row r="78" spans="1:7" ht="12.75">
      <c r="A78" s="83" t="s">
        <v>216</v>
      </c>
      <c r="B78" s="59"/>
      <c r="C78" s="59"/>
      <c r="D78" s="59"/>
      <c r="E78" s="55"/>
      <c r="F78" s="293"/>
      <c r="G78" s="294"/>
    </row>
    <row r="79" spans="1:7" ht="12.75">
      <c r="A79" s="335"/>
      <c r="B79" s="309"/>
      <c r="C79" s="309"/>
      <c r="D79" s="309"/>
      <c r="E79" s="336"/>
      <c r="F79" s="337"/>
      <c r="G79" s="338"/>
    </row>
    <row r="80" spans="1:7" ht="12.75">
      <c r="A80" s="339"/>
      <c r="B80" s="59"/>
      <c r="C80" s="59"/>
      <c r="D80" s="59"/>
      <c r="E80" s="55"/>
      <c r="F80" s="293"/>
      <c r="G80" s="340"/>
    </row>
    <row r="81" spans="1:7" ht="12.75">
      <c r="A81" s="341"/>
      <c r="B81" s="313"/>
      <c r="C81" s="313"/>
      <c r="D81" s="313"/>
      <c r="E81" s="342"/>
      <c r="F81" s="83"/>
      <c r="G81" s="343"/>
    </row>
    <row r="82" spans="1:7" ht="42.75" customHeight="1">
      <c r="A82" s="90"/>
      <c r="B82" s="59"/>
      <c r="C82" s="59"/>
      <c r="D82" s="59"/>
      <c r="E82" s="55"/>
      <c r="F82" s="293"/>
      <c r="G82" s="294"/>
    </row>
    <row r="83" spans="1:7" ht="12.75">
      <c r="A83" s="59"/>
      <c r="B83" s="59"/>
      <c r="C83" s="59"/>
      <c r="D83" s="59"/>
      <c r="E83" s="55"/>
      <c r="F83" s="295" t="s">
        <v>13</v>
      </c>
      <c r="G83" s="294"/>
    </row>
    <row r="84" spans="1:7" ht="12.75">
      <c r="A84" s="59"/>
      <c r="B84" s="59"/>
      <c r="C84" s="59"/>
      <c r="D84" s="380" t="s">
        <v>24</v>
      </c>
      <c r="E84" s="380"/>
      <c r="F84" s="344">
        <f>G11</f>
        <v>0</v>
      </c>
      <c r="G84" s="297">
        <f>+IF(Scheda!B9=0,0,F84*2)</f>
        <v>0</v>
      </c>
    </row>
    <row r="85" spans="1:7" ht="12.75">
      <c r="A85" s="59"/>
      <c r="B85" s="59"/>
      <c r="C85" s="59"/>
      <c r="D85" s="381" t="s">
        <v>25</v>
      </c>
      <c r="E85" s="381"/>
      <c r="F85" s="345">
        <f>G17</f>
        <v>0</v>
      </c>
      <c r="G85" s="299">
        <f>+IF(Scheda!B9=0,0,F85*2)</f>
        <v>0</v>
      </c>
    </row>
    <row r="86" spans="1:7" ht="12.75">
      <c r="A86" s="59"/>
      <c r="B86" s="59"/>
      <c r="C86" s="59"/>
      <c r="D86" s="381" t="s">
        <v>26</v>
      </c>
      <c r="E86" s="381"/>
      <c r="F86" s="345" t="e">
        <f>#REF!</f>
        <v>#REF!</v>
      </c>
      <c r="G86" s="299">
        <f>+IF(Scheda!B9=0,0,F86*2)</f>
        <v>0</v>
      </c>
    </row>
    <row r="87" spans="1:7" ht="15.75">
      <c r="A87" s="59"/>
      <c r="B87" s="59"/>
      <c r="C87" s="59"/>
      <c r="D87" s="300"/>
      <c r="E87" s="346" t="s">
        <v>27</v>
      </c>
      <c r="F87" s="347" t="e">
        <f>SUM(F84:F86)</f>
        <v>#REF!</v>
      </c>
      <c r="G87" s="303"/>
    </row>
    <row r="88" spans="1:7" ht="21.75" customHeight="1">
      <c r="A88" s="59"/>
      <c r="B88" s="59"/>
      <c r="C88" s="59"/>
      <c r="D88" s="59"/>
      <c r="E88" s="304" t="s">
        <v>239</v>
      </c>
      <c r="F88" s="305"/>
      <c r="G88" s="306">
        <f>SUM(G84:G86)</f>
        <v>0</v>
      </c>
    </row>
    <row r="89" spans="1:7" ht="12.75">
      <c r="A89" s="59"/>
      <c r="B89" s="59"/>
      <c r="C89" s="59"/>
      <c r="D89" s="59"/>
      <c r="E89" s="55"/>
      <c r="F89" s="293"/>
      <c r="G89" s="294"/>
    </row>
    <row r="90" spans="1:7" ht="42" customHeight="1">
      <c r="A90" s="59"/>
      <c r="B90" s="59"/>
      <c r="C90" s="59"/>
      <c r="D90" s="59"/>
      <c r="E90" s="55"/>
      <c r="F90" s="293"/>
      <c r="G90" s="294"/>
    </row>
    <row r="91" spans="1:7" ht="12.75">
      <c r="A91" s="59"/>
      <c r="B91" s="59"/>
      <c r="C91" s="59"/>
      <c r="D91" s="59"/>
      <c r="E91" s="55"/>
      <c r="F91" s="293"/>
      <c r="G91" s="294"/>
    </row>
    <row r="92" spans="1:7" ht="30.75" customHeight="1">
      <c r="A92" s="360" t="s">
        <v>240</v>
      </c>
      <c r="B92" s="360"/>
      <c r="C92" s="394" t="s">
        <v>255</v>
      </c>
      <c r="D92" s="394"/>
      <c r="E92" s="394"/>
      <c r="F92" s="394"/>
      <c r="G92" s="294"/>
    </row>
    <row r="93" spans="1:7" ht="12.75">
      <c r="A93" s="392" t="s">
        <v>241</v>
      </c>
      <c r="B93" s="392"/>
      <c r="C93" s="393">
        <v>1.1</v>
      </c>
      <c r="D93" s="393"/>
      <c r="E93" s="393"/>
      <c r="F93" s="393"/>
      <c r="G93" s="294"/>
    </row>
    <row r="94" spans="1:7" ht="12.75">
      <c r="A94" s="392" t="s">
        <v>242</v>
      </c>
      <c r="B94" s="392"/>
      <c r="C94" s="393">
        <v>0.9</v>
      </c>
      <c r="D94" s="393"/>
      <c r="E94" s="393"/>
      <c r="F94" s="393"/>
      <c r="G94" s="294"/>
    </row>
    <row r="95" spans="1:6" ht="12.75">
      <c r="A95" s="392" t="s">
        <v>243</v>
      </c>
      <c r="B95" s="392"/>
      <c r="C95" s="393">
        <v>0.8</v>
      </c>
      <c r="D95" s="393"/>
      <c r="E95" s="393"/>
      <c r="F95" s="393"/>
    </row>
    <row r="97" ht="12.75">
      <c r="A97" s="348" t="s">
        <v>256</v>
      </c>
    </row>
    <row r="100" spans="1:7" ht="12.75">
      <c r="A100" s="12"/>
      <c r="E100" s="59"/>
      <c r="F100" s="81"/>
      <c r="G100" s="153"/>
    </row>
    <row r="101" spans="1:7" ht="12.75">
      <c r="A101" s="83" t="s">
        <v>29</v>
      </c>
      <c r="B101" s="84"/>
      <c r="E101" s="83" t="s">
        <v>30</v>
      </c>
      <c r="F101" s="85"/>
      <c r="G101" s="86"/>
    </row>
    <row r="103" spans="1:7" ht="12.75">
      <c r="A103" s="12"/>
      <c r="E103" s="59"/>
      <c r="F103" s="81"/>
      <c r="G103" s="63"/>
    </row>
    <row r="104" spans="1:7" ht="12.75">
      <c r="A104" s="349"/>
      <c r="E104" s="59"/>
      <c r="F104" s="81"/>
      <c r="G104" s="63"/>
    </row>
  </sheetData>
  <sheetProtection selectLockedCells="1" selectUnlockedCells="1"/>
  <mergeCells count="21">
    <mergeCell ref="A1:G1"/>
    <mergeCell ref="A4:G4"/>
    <mergeCell ref="A5:G5"/>
    <mergeCell ref="A20:G20"/>
    <mergeCell ref="A21:G21"/>
    <mergeCell ref="A36:G36"/>
    <mergeCell ref="A37:G37"/>
    <mergeCell ref="A60:G60"/>
    <mergeCell ref="A61:G61"/>
    <mergeCell ref="A63:G63"/>
    <mergeCell ref="D84:E84"/>
    <mergeCell ref="D85:E85"/>
    <mergeCell ref="A95:B95"/>
    <mergeCell ref="C95:F95"/>
    <mergeCell ref="D86:E86"/>
    <mergeCell ref="A92:B92"/>
    <mergeCell ref="C92:F92"/>
    <mergeCell ref="A93:B93"/>
    <mergeCell ref="C93:F93"/>
    <mergeCell ref="A94:B94"/>
    <mergeCell ref="C94:F94"/>
  </mergeCells>
  <printOptions horizontalCentered="1"/>
  <pageMargins left="0.7875" right="0.7875" top="0.5402777777777777" bottom="0.9840277777777777" header="0.5118055555555555" footer="0.5118055555555555"/>
  <pageSetup horizontalDpi="300" verticalDpi="3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tecnico</cp:lastModifiedBy>
  <cp:lastPrinted>2017-01-17T09:15:57Z</cp:lastPrinted>
  <dcterms:modified xsi:type="dcterms:W3CDTF">2017-01-17T09:31:30Z</dcterms:modified>
  <cp:category/>
  <cp:version/>
  <cp:contentType/>
  <cp:contentStatus/>
</cp:coreProperties>
</file>